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lerer/Desktop/"/>
    </mc:Choice>
  </mc:AlternateContent>
  <xr:revisionPtr revIDLastSave="0" documentId="8_{1509BD52-DD6E-AC42-969D-C7E61A6FF22B}" xr6:coauthVersionLast="31" xr6:coauthVersionMax="31" xr10:uidLastSave="{00000000-0000-0000-0000-000000000000}"/>
  <bookViews>
    <workbookView xWindow="0" yWindow="460" windowWidth="27880" windowHeight="18960" tabRatio="500" xr2:uid="{00000000-000D-0000-FFFF-FFFF00000000}"/>
  </bookViews>
  <sheets>
    <sheet name="ASUCM 2017-18" sheetId="1" r:id="rId1"/>
    <sheet name="Early events" sheetId="3" r:id="rId2"/>
    <sheet name="Senate Bills" sheetId="4" r:id="rId3"/>
    <sheet name="ICC Bills" sheetId="5" r:id="rId4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9" i="1" l="1"/>
  <c r="K216" i="1"/>
  <c r="K109" i="1"/>
  <c r="K69" i="1"/>
  <c r="K66" i="1"/>
  <c r="K12" i="1"/>
  <c r="K224" i="1"/>
  <c r="J224" i="1"/>
  <c r="I224" i="1"/>
  <c r="I219" i="1"/>
  <c r="I216" i="1"/>
  <c r="I109" i="1"/>
  <c r="I69" i="1"/>
  <c r="I66" i="1"/>
  <c r="I12" i="1"/>
  <c r="E98" i="1"/>
  <c r="E89" i="1"/>
  <c r="H91" i="1"/>
  <c r="H66" i="1"/>
  <c r="F65" i="1" l="1"/>
  <c r="F108" i="1"/>
  <c r="F68" i="1"/>
  <c r="F110" i="1"/>
  <c r="F112" i="1"/>
  <c r="F115" i="1"/>
  <c r="F118" i="1"/>
  <c r="F120" i="1"/>
  <c r="F123" i="1"/>
  <c r="F125" i="1"/>
  <c r="H121" i="1"/>
  <c r="F11" i="1"/>
  <c r="F215" i="1"/>
  <c r="E224" i="1" s="1"/>
  <c r="F29" i="1"/>
  <c r="E24" i="1"/>
  <c r="E102" i="1"/>
  <c r="E218" i="1"/>
  <c r="F212" i="1" l="1"/>
  <c r="F208" i="1"/>
  <c r="F203" i="1"/>
  <c r="F188" i="1"/>
  <c r="F194" i="1"/>
  <c r="F191" i="1"/>
  <c r="F183" i="1"/>
  <c r="F180" i="1"/>
  <c r="F171" i="1"/>
  <c r="F169" i="1"/>
  <c r="F166" i="1"/>
  <c r="F155" i="1"/>
  <c r="F145" i="1"/>
  <c r="F138" i="1"/>
  <c r="F141" i="1"/>
  <c r="H141" i="1" s="1"/>
  <c r="F127" i="1"/>
  <c r="H188" i="1" l="1"/>
  <c r="H106" i="1"/>
  <c r="H105" i="1"/>
  <c r="H101" i="1"/>
  <c r="E93" i="1"/>
  <c r="E92" i="1" s="1"/>
  <c r="F88" i="1" s="1"/>
  <c r="H95" i="1"/>
  <c r="E85" i="1"/>
  <c r="E78" i="1"/>
  <c r="H77" i="1"/>
  <c r="F61" i="1"/>
  <c r="F54" i="1"/>
  <c r="F48" i="1"/>
  <c r="H46" i="1"/>
  <c r="F13" i="1"/>
  <c r="F20" i="1"/>
  <c r="F25" i="1"/>
  <c r="H37" i="1"/>
  <c r="H100" i="1" l="1"/>
  <c r="H13" i="1"/>
  <c r="F43" i="4"/>
  <c r="G43" i="4"/>
  <c r="D44" i="3"/>
  <c r="D43" i="3"/>
  <c r="E215" i="1"/>
  <c r="H14" i="1"/>
  <c r="H43" i="4" l="1"/>
  <c r="D45" i="3"/>
  <c r="F43" i="3"/>
  <c r="E43" i="3"/>
  <c r="H122" i="1"/>
  <c r="H128" i="1"/>
  <c r="H49" i="1" l="1"/>
  <c r="H219" i="1"/>
  <c r="H98" i="1"/>
  <c r="H61" i="1"/>
  <c r="F219" i="1"/>
  <c r="C235" i="1"/>
  <c r="C231" i="1"/>
  <c r="H52" i="1"/>
  <c r="C233" i="1"/>
  <c r="H152" i="1"/>
  <c r="H123" i="1"/>
  <c r="H118" i="1"/>
  <c r="H184" i="1"/>
  <c r="H159" i="1"/>
  <c r="H160" i="1"/>
  <c r="H167" i="1"/>
  <c r="H156" i="1"/>
  <c r="G97" i="5"/>
  <c r="H29" i="1"/>
  <c r="H212" i="1"/>
  <c r="H208" i="1"/>
  <c r="F206" i="1"/>
  <c r="H199" i="1"/>
  <c r="H185" i="1"/>
  <c r="F197" i="1"/>
  <c r="H197" i="1" s="1"/>
  <c r="H191" i="1"/>
  <c r="F186" i="1"/>
  <c r="H186" i="1" s="1"/>
  <c r="H180" i="1"/>
  <c r="F176" i="1"/>
  <c r="H176" i="1" s="1"/>
  <c r="F174" i="1"/>
  <c r="H174" i="1" s="1"/>
  <c r="H166" i="1"/>
  <c r="F163" i="1"/>
  <c r="H163" i="1" s="1"/>
  <c r="H165" i="1"/>
  <c r="H164" i="1"/>
  <c r="F161" i="1"/>
  <c r="H161" i="1" s="1"/>
  <c r="F158" i="1"/>
  <c r="H158" i="1" s="1"/>
  <c r="H155" i="1"/>
  <c r="F153" i="1"/>
  <c r="H153" i="1" s="1"/>
  <c r="H149" i="1"/>
  <c r="F82" i="1"/>
  <c r="H82" i="1" s="1"/>
  <c r="H84" i="1"/>
  <c r="H83" i="1"/>
  <c r="H145" i="1"/>
  <c r="H146" i="1"/>
  <c r="H137" i="1"/>
  <c r="H134" i="1"/>
  <c r="F132" i="1"/>
  <c r="H132" i="1" s="1"/>
  <c r="F130" i="1"/>
  <c r="H130" i="1" s="1"/>
  <c r="H127" i="1"/>
  <c r="H125" i="1"/>
  <c r="H120" i="1"/>
  <c r="H115" i="1"/>
  <c r="H112" i="1"/>
  <c r="H92" i="1"/>
  <c r="H102" i="1"/>
  <c r="H85" i="1"/>
  <c r="H216" i="1"/>
  <c r="F216" i="1" s="1"/>
  <c r="H20" i="1"/>
  <c r="H25" i="1"/>
  <c r="F40" i="1"/>
  <c r="E43" i="1"/>
  <c r="H54" i="1"/>
  <c r="H57" i="1"/>
  <c r="H60" i="1"/>
  <c r="E72" i="1"/>
  <c r="F70" i="1" s="1"/>
  <c r="H78" i="1"/>
  <c r="F97" i="5"/>
  <c r="H107" i="1"/>
  <c r="H103" i="1"/>
  <c r="H104" i="1"/>
  <c r="H90" i="1"/>
  <c r="H93" i="1"/>
  <c r="H94" i="1"/>
  <c r="H96" i="1"/>
  <c r="H97" i="1"/>
  <c r="H99" i="1"/>
  <c r="H86" i="1"/>
  <c r="H87" i="1"/>
  <c r="H79" i="1"/>
  <c r="H80" i="1"/>
  <c r="H81" i="1"/>
  <c r="H73" i="1"/>
  <c r="H74" i="1"/>
  <c r="H75" i="1"/>
  <c r="H76" i="1"/>
  <c r="H58" i="1"/>
  <c r="H56" i="1"/>
  <c r="H55" i="1"/>
  <c r="H53" i="1"/>
  <c r="H51" i="1"/>
  <c r="H59" i="1"/>
  <c r="H45" i="1"/>
  <c r="H47" i="1"/>
  <c r="H44" i="1"/>
  <c r="H41" i="1"/>
  <c r="H31" i="1"/>
  <c r="H32" i="1"/>
  <c r="H33" i="1"/>
  <c r="H34" i="1"/>
  <c r="H35" i="1"/>
  <c r="H36" i="1"/>
  <c r="H38" i="1"/>
  <c r="H39" i="1"/>
  <c r="H27" i="1"/>
  <c r="H28" i="1"/>
  <c r="H26" i="1"/>
  <c r="H21" i="1"/>
  <c r="H16" i="1"/>
  <c r="H15" i="1"/>
  <c r="C232" i="1"/>
  <c r="C6" i="1"/>
  <c r="C7" i="1" s="1"/>
  <c r="D6" i="1"/>
  <c r="E6" i="1"/>
  <c r="E7" i="1" s="1"/>
  <c r="E8" i="1" s="1"/>
  <c r="H109" i="1" l="1"/>
  <c r="F109" i="1"/>
  <c r="F42" i="1"/>
  <c r="H42" i="1" s="1"/>
  <c r="H40" i="1"/>
  <c r="H30" i="1"/>
  <c r="H43" i="1"/>
  <c r="H67" i="1"/>
  <c r="C234" i="1"/>
  <c r="H88" i="1"/>
  <c r="H72" i="1"/>
  <c r="H183" i="1"/>
  <c r="H89" i="1"/>
  <c r="H203" i="1"/>
  <c r="H206" i="1"/>
  <c r="H71" i="1"/>
  <c r="H50" i="1"/>
  <c r="H110" i="1"/>
  <c r="H222" i="1"/>
  <c r="D7" i="1"/>
  <c r="F7" i="1" s="1"/>
  <c r="C8" i="1"/>
  <c r="F6" i="1"/>
  <c r="H136" i="1"/>
  <c r="H151" i="1"/>
  <c r="H97" i="5"/>
  <c r="F12" i="1" l="1"/>
  <c r="H12" i="1" s="1"/>
  <c r="H48" i="1"/>
  <c r="H69" i="1"/>
  <c r="F69" i="1"/>
  <c r="D8" i="1"/>
  <c r="C236" i="1"/>
  <c r="F8" i="1"/>
  <c r="F224" i="1" l="1"/>
  <c r="H2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Zarate Cano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Ana Zarate Cano:</t>
        </r>
        <r>
          <rPr>
            <sz val="9"/>
            <color indexed="81"/>
            <rFont val="Tahoma"/>
            <family val="2"/>
          </rPr>
          <t xml:space="preserve">
5% under
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Ana Zarate Cano:</t>
        </r>
        <r>
          <rPr>
            <sz val="9"/>
            <color indexed="81"/>
            <rFont val="Tahoma"/>
            <family val="2"/>
          </rPr>
          <t xml:space="preserve">
exactly 32%
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Ana Zarate Cano:</t>
        </r>
        <r>
          <rPr>
            <sz val="9"/>
            <color indexed="81"/>
            <rFont val="Tahoma"/>
            <family val="2"/>
          </rPr>
          <t xml:space="preserve">
5% over</t>
        </r>
      </text>
    </comment>
    <comment ref="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Ana Zarate Cano:</t>
        </r>
        <r>
          <rPr>
            <sz val="9"/>
            <color indexed="81"/>
            <rFont val="Tahoma"/>
            <family val="2"/>
          </rPr>
          <t xml:space="preserve">
everyone can pretty much get the amount they requested.</t>
        </r>
      </text>
    </comment>
  </commentList>
</comments>
</file>

<file path=xl/sharedStrings.xml><?xml version="1.0" encoding="utf-8"?>
<sst xmlns="http://schemas.openxmlformats.org/spreadsheetml/2006/main" count="488" uniqueCount="357">
  <si>
    <t>Number of Students</t>
  </si>
  <si>
    <t>ASUCM Fee</t>
  </si>
  <si>
    <t>Fee Amount</t>
  </si>
  <si>
    <t>Return-To-Aid (25%)</t>
  </si>
  <si>
    <t>Budget in Detail</t>
  </si>
  <si>
    <t>Project ID</t>
  </si>
  <si>
    <t>Source ID</t>
  </si>
  <si>
    <t>Detail</t>
  </si>
  <si>
    <t>Total</t>
  </si>
  <si>
    <t>Section</t>
  </si>
  <si>
    <t>Goverment Operations</t>
  </si>
  <si>
    <t>GOVOPS</t>
  </si>
  <si>
    <t>ASUCM Payroll</t>
  </si>
  <si>
    <t>PAY 01</t>
  </si>
  <si>
    <t>PAY 02</t>
  </si>
  <si>
    <t>President</t>
  </si>
  <si>
    <t>PRES</t>
  </si>
  <si>
    <t>General Fund</t>
  </si>
  <si>
    <t>PRESGF</t>
  </si>
  <si>
    <t>Travel Fund</t>
  </si>
  <si>
    <t>Internal Vice-President</t>
  </si>
  <si>
    <t>IVP</t>
  </si>
  <si>
    <t>IVPGF</t>
  </si>
  <si>
    <t>ASUCM Elected and Appointed Officer Leadership Developement</t>
  </si>
  <si>
    <t>IVPET</t>
  </si>
  <si>
    <t>Student Leadership and Civic Engagement</t>
  </si>
  <si>
    <t>IVPLCE</t>
  </si>
  <si>
    <t>External Vice-President</t>
  </si>
  <si>
    <t>EVP</t>
  </si>
  <si>
    <t>EVPGF</t>
  </si>
  <si>
    <t>EVPTRV</t>
  </si>
  <si>
    <t>EVP Federal Travel</t>
  </si>
  <si>
    <t>EVPFTRV</t>
  </si>
  <si>
    <t>EVP Events and Programs</t>
  </si>
  <si>
    <t>EVPEP</t>
  </si>
  <si>
    <t>Lobby Corps</t>
  </si>
  <si>
    <t>EVPLOB</t>
  </si>
  <si>
    <t>UCSA Board Meeting</t>
  </si>
  <si>
    <t>EVPBM</t>
  </si>
  <si>
    <t>UCSA Congress</t>
  </si>
  <si>
    <t>EVPSOCC</t>
  </si>
  <si>
    <t>Student Lobby Conference</t>
  </si>
  <si>
    <t>EVPSLC</t>
  </si>
  <si>
    <t>Treasurer</t>
  </si>
  <si>
    <t>TRES</t>
  </si>
  <si>
    <t>TRESGF</t>
  </si>
  <si>
    <t>Director of Academic Affairs</t>
  </si>
  <si>
    <t>ACAD</t>
  </si>
  <si>
    <t>AAGF</t>
  </si>
  <si>
    <t>AARG</t>
  </si>
  <si>
    <t>Educational Resources</t>
  </si>
  <si>
    <t>AAEE</t>
  </si>
  <si>
    <t>Events/Programs</t>
  </si>
  <si>
    <t>AAEP</t>
  </si>
  <si>
    <t>Director of Student Activities</t>
  </si>
  <si>
    <t>ACT</t>
  </si>
  <si>
    <t>ACTGF</t>
  </si>
  <si>
    <t>RCO Early Event Fund</t>
  </si>
  <si>
    <t>ACTEEF</t>
  </si>
  <si>
    <t>Director of Advocacy</t>
  </si>
  <si>
    <t>ADVOC</t>
  </si>
  <si>
    <t>ADVOCGF</t>
  </si>
  <si>
    <t>Director of Communications</t>
  </si>
  <si>
    <t>COM</t>
  </si>
  <si>
    <t>COMGF</t>
  </si>
  <si>
    <t>COMMAR</t>
  </si>
  <si>
    <t>COURTGF</t>
  </si>
  <si>
    <t>ASUCM Elections Commission</t>
  </si>
  <si>
    <t>ELECT</t>
  </si>
  <si>
    <t>ASUCM Commission on Diversity</t>
  </si>
  <si>
    <t>DIV</t>
  </si>
  <si>
    <t>ASUCM Commision on Sustainability</t>
  </si>
  <si>
    <t>SUS</t>
  </si>
  <si>
    <t>ASUCM New Programs and Services</t>
  </si>
  <si>
    <t>NPS</t>
  </si>
  <si>
    <t>ASUCM New Programs and Services General Fund</t>
  </si>
  <si>
    <t>NPSGF</t>
  </si>
  <si>
    <t>ASUCM Services and Programs</t>
  </si>
  <si>
    <t>SP</t>
  </si>
  <si>
    <t>ICCGF</t>
  </si>
  <si>
    <t>ICC#</t>
  </si>
  <si>
    <t>Law Clinic</t>
  </si>
  <si>
    <t>LAW</t>
  </si>
  <si>
    <t>Information Technology</t>
  </si>
  <si>
    <t>Audio &amp; Visual Technical Support for Student Events</t>
  </si>
  <si>
    <t>Office of Student Life</t>
  </si>
  <si>
    <t>Social Justice Retreat</t>
  </si>
  <si>
    <t>The Prodigy</t>
  </si>
  <si>
    <t>Police Mentor Program</t>
  </si>
  <si>
    <t>Registered Clubs and Organizations</t>
  </si>
  <si>
    <t>RCO</t>
  </si>
  <si>
    <t>Catholic Newman Club</t>
  </si>
  <si>
    <t>Merced Chi Alpha</t>
  </si>
  <si>
    <t>Colleges Against Cancer</t>
  </si>
  <si>
    <t>El Club de Espanol</t>
  </si>
  <si>
    <t>Hmong Student Association</t>
  </si>
  <si>
    <t>Savings &amp; Investments</t>
  </si>
  <si>
    <t>SAVING</t>
  </si>
  <si>
    <t>Student Union</t>
  </si>
  <si>
    <t>SUNION</t>
  </si>
  <si>
    <t>GENFUND</t>
  </si>
  <si>
    <t>Petty Cash Reserves</t>
  </si>
  <si>
    <t>PETTY</t>
  </si>
  <si>
    <t>Contingency</t>
  </si>
  <si>
    <t>CT(BILL#)</t>
  </si>
  <si>
    <t>BILL#</t>
  </si>
  <si>
    <t>EVPUSC</t>
  </si>
  <si>
    <t>Senate Bills</t>
  </si>
  <si>
    <t>Unallocated (carry forward)</t>
  </si>
  <si>
    <t>Totals</t>
  </si>
  <si>
    <t>Fall 2017</t>
  </si>
  <si>
    <t>Summer 2018</t>
  </si>
  <si>
    <t>Sub-Total after Return-To-Aid/ Semester Totals</t>
  </si>
  <si>
    <t>Undergraduate Research Symposium</t>
  </si>
  <si>
    <t>Event Series</t>
  </si>
  <si>
    <t>UCM URJ</t>
  </si>
  <si>
    <t>Day In a Life of a Lawyer Banquet</t>
  </si>
  <si>
    <t>Know Your Rights Events</t>
  </si>
  <si>
    <t>Events</t>
  </si>
  <si>
    <t>Outreach and Publicity Events</t>
  </si>
  <si>
    <t>Police</t>
  </si>
  <si>
    <t>Tampons/Pads</t>
  </si>
  <si>
    <t>Condoms</t>
  </si>
  <si>
    <t>Alpha Kappa Psi</t>
  </si>
  <si>
    <t>UCM Library</t>
  </si>
  <si>
    <t>African Students Union</t>
  </si>
  <si>
    <t>Afrikan's For Retention Outreach</t>
  </si>
  <si>
    <t>American Institute of Aeronautics</t>
  </si>
  <si>
    <t>Association for Computing Machinery</t>
  </si>
  <si>
    <t>Black Student Union</t>
  </si>
  <si>
    <t>Bobcat Model United Nations</t>
  </si>
  <si>
    <t xml:space="preserve">Business Society </t>
  </si>
  <si>
    <t>Delta Sigma Pi</t>
  </si>
  <si>
    <t>Democrats at UCM</t>
  </si>
  <si>
    <t xml:space="preserve">Fraternity and Sorority Council </t>
  </si>
  <si>
    <t>GMT</t>
  </si>
  <si>
    <t>Hip Hop Movement</t>
  </si>
  <si>
    <t>Intervarsity Christian Fellowship</t>
  </si>
  <si>
    <t>National society of Black Engineers</t>
  </si>
  <si>
    <t>Pilipino American Alliance</t>
  </si>
  <si>
    <t>SACNAS at UCM</t>
  </si>
  <si>
    <t>Society of Asian Scientists &amp; Engineers</t>
  </si>
  <si>
    <t>Student Alumni Association</t>
  </si>
  <si>
    <t>UNICEF</t>
  </si>
  <si>
    <t>Lambda Alliance</t>
  </si>
  <si>
    <t>Phi Alpha Delta</t>
  </si>
  <si>
    <t>Departments</t>
  </si>
  <si>
    <t>Culture Show</t>
  </si>
  <si>
    <t>Black Family Day</t>
  </si>
  <si>
    <t>PBLI Conference</t>
  </si>
  <si>
    <t>Professional and Technical Workshops</t>
  </si>
  <si>
    <t>Coffee and Code</t>
  </si>
  <si>
    <t>Afrikan Black Coalation Conference</t>
  </si>
  <si>
    <t>Haunted House</t>
  </si>
  <si>
    <t>Carnival of Pink</t>
  </si>
  <si>
    <t>ICS - Recruitment Management System Funding</t>
  </si>
  <si>
    <t>FSLCommunity Development Workshops</t>
  </si>
  <si>
    <t>Spoke N Heard</t>
  </si>
  <si>
    <t>Education Conference</t>
  </si>
  <si>
    <t>National Conference</t>
  </si>
  <si>
    <t>Mt. Gilead Bible Camp</t>
  </si>
  <si>
    <t>Pride Week</t>
  </si>
  <si>
    <t>Lavender Graduation</t>
  </si>
  <si>
    <t>Leadership Conference</t>
  </si>
  <si>
    <t>UCM Law Day</t>
  </si>
  <si>
    <t>Pilipino Culture Night (PCN)</t>
  </si>
  <si>
    <t>Fall Retreat Conference</t>
  </si>
  <si>
    <t>Students of Color Conference</t>
  </si>
  <si>
    <t>Hmong Culture Night</t>
  </si>
  <si>
    <t>Barrio Fiesta</t>
  </si>
  <si>
    <t>Spring 2018</t>
  </si>
  <si>
    <t xml:space="preserve"> </t>
  </si>
  <si>
    <t>Spent</t>
  </si>
  <si>
    <t>OSL USE ONLY:</t>
  </si>
  <si>
    <t>Last year expenses hitting ledger late</t>
  </si>
  <si>
    <t>Actual Carry Forward</t>
  </si>
  <si>
    <t>YTD Spending</t>
  </si>
  <si>
    <t>Encumbrance</t>
  </si>
  <si>
    <t>Ledger balance</t>
  </si>
  <si>
    <t>Carry Forward 2017</t>
  </si>
  <si>
    <t>Appropriations  17-18</t>
  </si>
  <si>
    <t>Date</t>
  </si>
  <si>
    <t>Event Date</t>
  </si>
  <si>
    <t>Balance</t>
  </si>
  <si>
    <t>Bill Name</t>
  </si>
  <si>
    <t>Event Date</t>
    <phoneticPr fontId="2" type="noConversion"/>
  </si>
  <si>
    <t>Org.Name</t>
  </si>
  <si>
    <t>Amount Granted</t>
  </si>
  <si>
    <t>Amount Spent</t>
  </si>
  <si>
    <t>Left Over</t>
  </si>
  <si>
    <t>URJ</t>
  </si>
  <si>
    <t>PROD</t>
  </si>
  <si>
    <t>IT</t>
  </si>
  <si>
    <t>OSL</t>
  </si>
  <si>
    <t>POL</t>
  </si>
  <si>
    <t>FP</t>
  </si>
  <si>
    <t>HERO</t>
  </si>
  <si>
    <t>LIB</t>
  </si>
  <si>
    <t>ASU</t>
  </si>
  <si>
    <t>AFRO</t>
  </si>
  <si>
    <t>AKP</t>
  </si>
  <si>
    <t>AIAA</t>
  </si>
  <si>
    <t>ACMPT</t>
  </si>
  <si>
    <t>ACMCC</t>
  </si>
  <si>
    <t>BMUN</t>
  </si>
  <si>
    <t>BSHH</t>
  </si>
  <si>
    <t>CNC</t>
  </si>
  <si>
    <t>CAC</t>
  </si>
  <si>
    <t>DSPSL</t>
  </si>
  <si>
    <t>DEMSC</t>
  </si>
  <si>
    <t>DYW</t>
  </si>
  <si>
    <t>DRHACK</t>
  </si>
  <si>
    <t>ECENC</t>
  </si>
  <si>
    <t>FSLICS</t>
  </si>
  <si>
    <t>FSLCDW</t>
  </si>
  <si>
    <t>HUUCC</t>
  </si>
  <si>
    <t>HHSP</t>
  </si>
  <si>
    <t>HSAEC</t>
  </si>
  <si>
    <t>HSAHC</t>
  </si>
  <si>
    <t>IU</t>
  </si>
  <si>
    <t>ICF</t>
  </si>
  <si>
    <t>ICFMGB</t>
  </si>
  <si>
    <t>LAPW</t>
  </si>
  <si>
    <t>LALG</t>
  </si>
  <si>
    <t xml:space="preserve">RCO </t>
  </si>
  <si>
    <t>MCA</t>
  </si>
  <si>
    <t>NSBE</t>
  </si>
  <si>
    <t>PADLD</t>
  </si>
  <si>
    <t>PALC</t>
  </si>
  <si>
    <t>PAABA</t>
  </si>
  <si>
    <t>PAAPCN</t>
  </si>
  <si>
    <t>PSI</t>
  </si>
  <si>
    <t>SACNA</t>
  </si>
  <si>
    <t>SASE</t>
  </si>
  <si>
    <t>SAAPW</t>
  </si>
  <si>
    <t>SALE</t>
  </si>
  <si>
    <t>TES</t>
  </si>
  <si>
    <t>CKI</t>
  </si>
  <si>
    <t>Total allocated</t>
  </si>
  <si>
    <t>Senate Bill Line item</t>
  </si>
  <si>
    <t>Balance left to allocate</t>
  </si>
  <si>
    <t>Homecoming 2017</t>
  </si>
  <si>
    <t>SAAHC</t>
  </si>
  <si>
    <t>Union Savings through 17/18</t>
  </si>
  <si>
    <t>BSU</t>
  </si>
  <si>
    <t>Hermanos Unidos de UCM</t>
  </si>
  <si>
    <t>ASUCM BUDGET FOR THE YEAR 2018-2019</t>
  </si>
  <si>
    <t>Overhead</t>
  </si>
  <si>
    <t>ASUCM Compensation</t>
  </si>
  <si>
    <t>ASUCM Student Payroll</t>
  </si>
  <si>
    <t>PAY 03</t>
  </si>
  <si>
    <t xml:space="preserve">Office Supply </t>
  </si>
  <si>
    <t>ASUCM Paraphernalia (name tags, polos, card)</t>
  </si>
  <si>
    <t>Approved Percentage: 12%</t>
  </si>
  <si>
    <t>Approved Percentage: 3%</t>
  </si>
  <si>
    <t>Approved Percentage: 21%</t>
  </si>
  <si>
    <t>Approved Percentage: 4.5%</t>
  </si>
  <si>
    <t>Approved Percentage: 32%</t>
  </si>
  <si>
    <t xml:space="preserve">Early Events </t>
  </si>
  <si>
    <t xml:space="preserve"> Senate Bills</t>
  </si>
  <si>
    <t xml:space="preserve"> ICC BILLS </t>
  </si>
  <si>
    <t>2018-19 Line item allocation</t>
  </si>
  <si>
    <t>Critical Dialogue Series with AVC and Student Affairs</t>
  </si>
  <si>
    <t>ASUCM Judicial Branch</t>
  </si>
  <si>
    <t>Sustainability Week</t>
  </si>
  <si>
    <t>Campus Garden Material</t>
  </si>
  <si>
    <t>Recycle Mania</t>
  </si>
  <si>
    <t>Basic Needs Security</t>
  </si>
  <si>
    <t xml:space="preserve">Health Promotion </t>
  </si>
  <si>
    <t>Margo Souza</t>
  </si>
  <si>
    <t>Mental Health Conference</t>
  </si>
  <si>
    <t>Travel - EVP, OD, LD</t>
  </si>
  <si>
    <t>Educational Enrichment</t>
  </si>
  <si>
    <t xml:space="preserve">Test Preparation Program </t>
  </si>
  <si>
    <t xml:space="preserve">ASUCM Marketing/ Townhalls </t>
  </si>
  <si>
    <t>COURT</t>
  </si>
  <si>
    <t>General: Upkeep the Law Clinic</t>
  </si>
  <si>
    <t xml:space="preserve">Travel: Law School Visits </t>
  </si>
  <si>
    <t>Youth-Court</t>
  </si>
  <si>
    <t>Services</t>
  </si>
  <si>
    <t xml:space="preserve">General </t>
  </si>
  <si>
    <t xml:space="preserve">Research Sypmposium Travel </t>
  </si>
  <si>
    <t xml:space="preserve">Layout Hosting </t>
  </si>
  <si>
    <t xml:space="preserve">Summer Programs </t>
  </si>
  <si>
    <t>Drag Event Performers</t>
  </si>
  <si>
    <t>Pop Up Produce</t>
  </si>
  <si>
    <t xml:space="preserve">LeaderShape Conference </t>
  </si>
  <si>
    <t xml:space="preserve">CalFresh Day </t>
  </si>
  <si>
    <t xml:space="preserve">Fresh Food Fair </t>
  </si>
  <si>
    <t xml:space="preserve">Afro Leadership Retreat </t>
  </si>
  <si>
    <t xml:space="preserve">Summer Convention </t>
  </si>
  <si>
    <t xml:space="preserve">Design Build Fly </t>
  </si>
  <si>
    <t xml:space="preserve">Aggie MUN </t>
  </si>
  <si>
    <t xml:space="preserve">Financial Literacy Week </t>
  </si>
  <si>
    <t xml:space="preserve">SEEK Conference </t>
  </si>
  <si>
    <t xml:space="preserve">LEAD Conference </t>
  </si>
  <si>
    <t>California Democratic Convention</t>
  </si>
  <si>
    <t xml:space="preserve">Distinguished Young Individuals </t>
  </si>
  <si>
    <t xml:space="preserve">Distinguised Ladies </t>
  </si>
  <si>
    <t>Afro Urban Drum Sesion</t>
  </si>
  <si>
    <t>World AIDS Day Fair</t>
  </si>
  <si>
    <t>Scholarship Night / Mr.Bobcat</t>
  </si>
  <si>
    <t>Division</t>
  </si>
  <si>
    <t>Division Dance Worshop Series</t>
  </si>
  <si>
    <t>Engineers for a Sustainable World</t>
  </si>
  <si>
    <t>Annual ESW Conference</t>
  </si>
  <si>
    <t>Night of Culture</t>
  </si>
  <si>
    <t xml:space="preserve">Global Medical Training </t>
  </si>
  <si>
    <t xml:space="preserve">Travel Expenses </t>
  </si>
  <si>
    <t>Hack Merced</t>
  </si>
  <si>
    <t xml:space="preserve">HackMerced Event Catering </t>
  </si>
  <si>
    <t>Hermanos Unidos Leadership Conference</t>
  </si>
  <si>
    <t xml:space="preserve">Mercy ONE </t>
  </si>
  <si>
    <t>Ingenieros Unidos - SHPE</t>
  </si>
  <si>
    <t>Urbana</t>
  </si>
  <si>
    <t>Marketing Club</t>
  </si>
  <si>
    <t>Final Conference X2</t>
  </si>
  <si>
    <t xml:space="preserve">Merced Pre Law Society </t>
  </si>
  <si>
    <t xml:space="preserve">Law Week </t>
  </si>
  <si>
    <t xml:space="preserve">LSA Conference </t>
  </si>
  <si>
    <t>Ohana</t>
  </si>
  <si>
    <t>Lu'au</t>
  </si>
  <si>
    <t>Psi Chi</t>
  </si>
  <si>
    <t xml:space="preserve">Western Psychological Association Conference </t>
  </si>
  <si>
    <t>SACNAS Research Series and Woman in Stem Workshops</t>
  </si>
  <si>
    <t>SACNAS and Radio Bio event</t>
  </si>
  <si>
    <t>Sikh Student Association</t>
  </si>
  <si>
    <t>Nagar Kirtan Yuba City</t>
  </si>
  <si>
    <t>Turban Day</t>
  </si>
  <si>
    <t>National Convention</t>
  </si>
  <si>
    <t>Society of Women Engineers</t>
  </si>
  <si>
    <t xml:space="preserve">National Conference </t>
  </si>
  <si>
    <t>South Asian Student Association SASA</t>
  </si>
  <si>
    <t>Bhangra Bash</t>
  </si>
  <si>
    <t>Holi</t>
  </si>
  <si>
    <t>Society of Physics Students</t>
  </si>
  <si>
    <t>Annual APS March Meeting 2019</t>
  </si>
  <si>
    <t>Alumni Career Chat Employment Success Series</t>
  </si>
  <si>
    <t xml:space="preserve">The Black Graduation </t>
  </si>
  <si>
    <t>Black Grad Caremony</t>
  </si>
  <si>
    <t xml:space="preserve">Vietnamese Student Association </t>
  </si>
  <si>
    <t>VOICES</t>
  </si>
  <si>
    <t xml:space="preserve">W-STEM </t>
  </si>
  <si>
    <t>VSA Good Samaritan Medical and Dental Ministry Mission</t>
  </si>
  <si>
    <t>Changing the Rules</t>
  </si>
  <si>
    <t xml:space="preserve">Mentorship Events </t>
  </si>
  <si>
    <t xml:space="preserve">Workshops </t>
  </si>
  <si>
    <t xml:space="preserve">Events and Outreach </t>
  </si>
  <si>
    <t xml:space="preserve">Sustain Our Students Fair </t>
  </si>
  <si>
    <t>Approved Percentage: 27.5% - 32.5%</t>
  </si>
  <si>
    <t>ICC</t>
  </si>
  <si>
    <t>Updated as of 03/21/18</t>
  </si>
  <si>
    <t>EVPMH</t>
  </si>
  <si>
    <t>Print Credits</t>
  </si>
  <si>
    <t>Actual</t>
  </si>
  <si>
    <t>Allowable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</si>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</sst>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mm/dd/yy"/>
    <numFmt numFmtId="168" formatCode="mm/dd/yy;@"/>
    <numFmt numFmtId="169" formatCode="0.0%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name val="Verdana"/>
      <family val="2"/>
    </font>
    <font>
      <sz val="10"/>
      <color indexed="9"/>
      <name val="Verdana"/>
      <family val="2"/>
    </font>
    <font>
      <sz val="10"/>
      <name val="Arial"/>
      <family val="2"/>
    </font>
    <font>
      <sz val="14"/>
      <color rgb="FFFF0000"/>
      <name val="Verdana"/>
      <family val="2"/>
    </font>
    <font>
      <sz val="12"/>
      <color rgb="FF000000"/>
      <name val="Verdana"/>
      <family val="2"/>
    </font>
    <font>
      <sz val="14"/>
      <color rgb="FF000000"/>
      <name val="Verdana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name val="Verdana"/>
      <family val="2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06CFF"/>
        <bgColor rgb="FF0000FF"/>
      </patternFill>
    </fill>
    <fill>
      <patternFill patternType="solid">
        <fgColor theme="5" tint="0.79998168889431442"/>
        <bgColor rgb="FF6FA8D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59999389629810485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79998168889431442"/>
        <bgColor theme="4" tint="0.59999389629810485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4" xfId="0" applyFont="1" applyFill="1" applyBorder="1"/>
    <xf numFmtId="0" fontId="2" fillId="0" borderId="4" xfId="0" applyFont="1" applyBorder="1"/>
    <xf numFmtId="0" fontId="4" fillId="4" borderId="4" xfId="0" applyFont="1" applyFill="1" applyBorder="1"/>
    <xf numFmtId="0" fontId="2" fillId="4" borderId="4" xfId="0" applyFont="1" applyFill="1" applyBorder="1"/>
    <xf numFmtId="0" fontId="2" fillId="3" borderId="4" xfId="0" applyFont="1" applyFill="1" applyBorder="1"/>
    <xf numFmtId="0" fontId="5" fillId="0" borderId="0" xfId="0" applyFont="1"/>
    <xf numFmtId="0" fontId="2" fillId="5" borderId="3" xfId="0" applyFont="1" applyFill="1" applyBorder="1"/>
    <xf numFmtId="0" fontId="2" fillId="5" borderId="0" xfId="0" applyFont="1" applyFill="1"/>
    <xf numFmtId="166" fontId="2" fillId="6" borderId="0" xfId="0" applyNumberFormat="1" applyFont="1" applyFill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2" fillId="5" borderId="8" xfId="0" applyFont="1" applyFill="1" applyBorder="1"/>
    <xf numFmtId="3" fontId="2" fillId="5" borderId="0" xfId="0" applyNumberFormat="1" applyFont="1" applyFill="1" applyBorder="1"/>
    <xf numFmtId="0" fontId="2" fillId="5" borderId="9" xfId="0" applyFont="1" applyFill="1" applyBorder="1"/>
    <xf numFmtId="0" fontId="2" fillId="6" borderId="8" xfId="0" applyFont="1" applyFill="1" applyBorder="1" applyAlignment="1"/>
    <xf numFmtId="0" fontId="2" fillId="6" borderId="9" xfId="0" applyFont="1" applyFill="1" applyBorder="1" applyAlignment="1"/>
    <xf numFmtId="166" fontId="2" fillId="6" borderId="9" xfId="0" applyNumberFormat="1" applyFont="1" applyFill="1" applyBorder="1" applyAlignment="1"/>
    <xf numFmtId="0" fontId="2" fillId="6" borderId="10" xfId="0" applyFont="1" applyFill="1" applyBorder="1" applyAlignment="1"/>
    <xf numFmtId="166" fontId="2" fillId="6" borderId="11" xfId="0" applyNumberFormat="1" applyFont="1" applyFill="1" applyBorder="1" applyAlignment="1"/>
    <xf numFmtId="0" fontId="2" fillId="7" borderId="4" xfId="0" applyFont="1" applyFill="1" applyBorder="1"/>
    <xf numFmtId="166" fontId="2" fillId="7" borderId="4" xfId="0" applyNumberFormat="1" applyFont="1" applyFill="1" applyBorder="1"/>
    <xf numFmtId="0" fontId="2" fillId="8" borderId="4" xfId="0" applyFont="1" applyFill="1" applyBorder="1"/>
    <xf numFmtId="0" fontId="5" fillId="4" borderId="4" xfId="0" applyFont="1" applyFill="1" applyBorder="1"/>
    <xf numFmtId="0" fontId="2" fillId="0" borderId="4" xfId="0" applyFont="1" applyFill="1" applyBorder="1"/>
    <xf numFmtId="0" fontId="0" fillId="0" borderId="0" xfId="0" applyFill="1"/>
    <xf numFmtId="0" fontId="2" fillId="9" borderId="4" xfId="0" applyFont="1" applyFill="1" applyBorder="1"/>
    <xf numFmtId="0" fontId="5" fillId="9" borderId="4" xfId="0" applyFont="1" applyFill="1" applyBorder="1"/>
    <xf numFmtId="0" fontId="0" fillId="10" borderId="4" xfId="0" applyFont="1" applyFill="1" applyBorder="1"/>
    <xf numFmtId="0" fontId="0" fillId="11" borderId="4" xfId="0" applyFont="1" applyFill="1" applyBorder="1"/>
    <xf numFmtId="0" fontId="2" fillId="12" borderId="4" xfId="0" applyFont="1" applyFill="1" applyBorder="1"/>
    <xf numFmtId="0" fontId="2" fillId="13" borderId="4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10" fontId="9" fillId="0" borderId="0" xfId="0" applyNumberFormat="1" applyFont="1"/>
    <xf numFmtId="10" fontId="9" fillId="0" borderId="0" xfId="0" applyNumberFormat="1" applyFont="1" applyFill="1"/>
    <xf numFmtId="0" fontId="3" fillId="0" borderId="4" xfId="0" applyFont="1" applyFill="1" applyBorder="1"/>
    <xf numFmtId="0" fontId="3" fillId="0" borderId="4" xfId="0" applyFont="1" applyBorder="1"/>
    <xf numFmtId="0" fontId="9" fillId="9" borderId="4" xfId="0" applyFont="1" applyFill="1" applyBorder="1"/>
    <xf numFmtId="0" fontId="3" fillId="9" borderId="4" xfId="0" applyFont="1" applyFill="1" applyBorder="1"/>
    <xf numFmtId="0" fontId="9" fillId="4" borderId="4" xfId="0" applyFont="1" applyFill="1" applyBorder="1"/>
    <xf numFmtId="0" fontId="3" fillId="4" borderId="4" xfId="0" applyFont="1" applyFill="1" applyBorder="1"/>
    <xf numFmtId="10" fontId="3" fillId="0" borderId="4" xfId="0" applyNumberFormat="1" applyFont="1" applyBorder="1"/>
    <xf numFmtId="0" fontId="10" fillId="4" borderId="4" xfId="0" applyFont="1" applyFill="1" applyBorder="1"/>
    <xf numFmtId="0" fontId="0" fillId="14" borderId="4" xfId="0" applyFont="1" applyFill="1" applyBorder="1"/>
    <xf numFmtId="0" fontId="5" fillId="14" borderId="4" xfId="0" applyFont="1" applyFill="1" applyBorder="1"/>
    <xf numFmtId="0" fontId="10" fillId="14" borderId="4" xfId="0" applyFont="1" applyFill="1" applyBorder="1"/>
    <xf numFmtId="0" fontId="0" fillId="15" borderId="4" xfId="0" applyFont="1" applyFill="1" applyBorder="1"/>
    <xf numFmtId="0" fontId="5" fillId="15" borderId="4" xfId="0" applyFont="1" applyFill="1" applyBorder="1"/>
    <xf numFmtId="0" fontId="10" fillId="15" borderId="4" xfId="0" applyFont="1" applyFill="1" applyBorder="1"/>
    <xf numFmtId="0" fontId="0" fillId="16" borderId="4" xfId="0" applyFont="1" applyFill="1" applyBorder="1"/>
    <xf numFmtId="4" fontId="2" fillId="0" borderId="4" xfId="0" applyNumberFormat="1" applyFont="1" applyBorder="1"/>
    <xf numFmtId="4" fontId="5" fillId="0" borderId="4" xfId="0" applyNumberFormat="1" applyFont="1" applyBorder="1"/>
    <xf numFmtId="4" fontId="2" fillId="4" borderId="4" xfId="0" applyNumberFormat="1" applyFont="1" applyFill="1" applyBorder="1"/>
    <xf numFmtId="4" fontId="5" fillId="0" borderId="4" xfId="0" applyNumberFormat="1" applyFont="1" applyFill="1" applyBorder="1"/>
    <xf numFmtId="4" fontId="2" fillId="0" borderId="4" xfId="0" applyNumberFormat="1" applyFont="1" applyFill="1" applyBorder="1"/>
    <xf numFmtId="4" fontId="2" fillId="7" borderId="4" xfId="0" applyNumberFormat="1" applyFont="1" applyFill="1" applyBorder="1"/>
    <xf numFmtId="4" fontId="5" fillId="9" borderId="4" xfId="0" applyNumberFormat="1" applyFont="1" applyFill="1" applyBorder="1"/>
    <xf numFmtId="4" fontId="2" fillId="9" borderId="4" xfId="0" applyNumberFormat="1" applyFont="1" applyFill="1" applyBorder="1"/>
    <xf numFmtId="4" fontId="5" fillId="4" borderId="4" xfId="0" applyNumberFormat="1" applyFont="1" applyFill="1" applyBorder="1"/>
    <xf numFmtId="4" fontId="10" fillId="4" borderId="4" xfId="0" applyNumberFormat="1" applyFont="1" applyFill="1" applyBorder="1"/>
    <xf numFmtId="4" fontId="0" fillId="14" borderId="4" xfId="0" applyNumberFormat="1" applyFont="1" applyFill="1" applyBorder="1"/>
    <xf numFmtId="4" fontId="10" fillId="14" borderId="4" xfId="0" applyNumberFormat="1" applyFont="1" applyFill="1" applyBorder="1"/>
    <xf numFmtId="4" fontId="0" fillId="10" borderId="4" xfId="0" applyNumberFormat="1" applyFont="1" applyFill="1" applyBorder="1"/>
    <xf numFmtId="4" fontId="0" fillId="15" borderId="4" xfId="0" applyNumberFormat="1" applyFont="1" applyFill="1" applyBorder="1"/>
    <xf numFmtId="4" fontId="10" fillId="15" borderId="4" xfId="0" applyNumberFormat="1" applyFont="1" applyFill="1" applyBorder="1"/>
    <xf numFmtId="4" fontId="0" fillId="11" borderId="4" xfId="0" applyNumberFormat="1" applyFont="1" applyFill="1" applyBorder="1"/>
    <xf numFmtId="4" fontId="2" fillId="3" borderId="4" xfId="0" applyNumberFormat="1" applyFont="1" applyFill="1" applyBorder="1"/>
    <xf numFmtId="0" fontId="14" fillId="0" borderId="0" xfId="0" applyFont="1" applyBorder="1"/>
    <xf numFmtId="0" fontId="14" fillId="5" borderId="0" xfId="0" applyFont="1" applyFill="1" applyBorder="1"/>
    <xf numFmtId="0" fontId="14" fillId="6" borderId="0" xfId="0" applyFont="1" applyFill="1" applyBorder="1" applyAlignment="1"/>
    <xf numFmtId="166" fontId="14" fillId="6" borderId="0" xfId="0" applyNumberFormat="1" applyFont="1" applyFill="1" applyBorder="1" applyAlignment="1"/>
    <xf numFmtId="0" fontId="14" fillId="5" borderId="0" xfId="0" applyFont="1" applyFill="1"/>
    <xf numFmtId="0" fontId="14" fillId="2" borderId="4" xfId="0" applyFont="1" applyFill="1" applyBorder="1"/>
    <xf numFmtId="4" fontId="14" fillId="0" borderId="4" xfId="0" applyNumberFormat="1" applyFont="1" applyBorder="1"/>
    <xf numFmtId="4" fontId="14" fillId="4" borderId="4" xfId="0" applyNumberFormat="1" applyFont="1" applyFill="1" applyBorder="1"/>
    <xf numFmtId="4" fontId="14" fillId="0" borderId="4" xfId="0" applyNumberFormat="1" applyFont="1" applyFill="1" applyBorder="1"/>
    <xf numFmtId="4" fontId="15" fillId="4" borderId="4" xfId="0" applyNumberFormat="1" applyFont="1" applyFill="1" applyBorder="1"/>
    <xf numFmtId="4" fontId="14" fillId="7" borderId="4" xfId="0" applyNumberFormat="1" applyFont="1" applyFill="1" applyBorder="1"/>
    <xf numFmtId="4" fontId="14" fillId="9" borderId="4" xfId="0" applyNumberFormat="1" applyFont="1" applyFill="1" applyBorder="1"/>
    <xf numFmtId="4" fontId="13" fillId="4" borderId="4" xfId="0" applyNumberFormat="1" applyFont="1" applyFill="1" applyBorder="1"/>
    <xf numFmtId="4" fontId="13" fillId="14" borderId="4" xfId="0" applyNumberFormat="1" applyFont="1" applyFill="1" applyBorder="1"/>
    <xf numFmtId="4" fontId="13" fillId="15" borderId="4" xfId="0" applyNumberFormat="1" applyFont="1" applyFill="1" applyBorder="1"/>
    <xf numFmtId="4" fontId="14" fillId="3" borderId="4" xfId="0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7" fillId="17" borderId="4" xfId="0" applyFont="1" applyFill="1" applyBorder="1"/>
    <xf numFmtId="165" fontId="17" fillId="17" borderId="13" xfId="0" applyNumberFormat="1" applyFont="1" applyFill="1" applyBorder="1"/>
    <xf numFmtId="0" fontId="17" fillId="17" borderId="14" xfId="0" applyFont="1" applyFill="1" applyBorder="1"/>
    <xf numFmtId="165" fontId="17" fillId="17" borderId="15" xfId="0" applyNumberFormat="1" applyFont="1" applyFill="1" applyBorder="1"/>
    <xf numFmtId="0" fontId="17" fillId="17" borderId="15" xfId="0" applyFont="1" applyFill="1" applyBorder="1"/>
    <xf numFmtId="0" fontId="0" fillId="0" borderId="0" xfId="0" applyFont="1" applyAlignment="1"/>
    <xf numFmtId="0" fontId="19" fillId="19" borderId="4" xfId="0" applyFont="1" applyFill="1" applyBorder="1" applyAlignment="1"/>
    <xf numFmtId="167" fontId="19" fillId="19" borderId="4" xfId="0" applyNumberFormat="1" applyFont="1" applyFill="1" applyBorder="1" applyAlignment="1"/>
    <xf numFmtId="44" fontId="19" fillId="19" borderId="4" xfId="0" applyNumberFormat="1" applyFont="1" applyFill="1" applyBorder="1" applyAlignment="1"/>
    <xf numFmtId="39" fontId="19" fillId="19" borderId="4" xfId="25" applyNumberFormat="1" applyFont="1" applyFill="1" applyBorder="1" applyAlignment="1"/>
    <xf numFmtId="0" fontId="18" fillId="0" borderId="0" xfId="0" applyFont="1" applyBorder="1" applyAlignment="1"/>
    <xf numFmtId="167" fontId="18" fillId="0" borderId="14" xfId="0" applyNumberFormat="1" applyFont="1" applyFill="1" applyBorder="1" applyAlignment="1"/>
    <xf numFmtId="0" fontId="18" fillId="0" borderId="14" xfId="0" applyFont="1" applyFill="1" applyBorder="1" applyAlignment="1"/>
    <xf numFmtId="14" fontId="18" fillId="0" borderId="14" xfId="0" applyNumberFormat="1" applyFont="1" applyFill="1" applyBorder="1" applyAlignment="1"/>
    <xf numFmtId="44" fontId="18" fillId="0" borderId="14" xfId="0" applyNumberFormat="1" applyFont="1" applyFill="1" applyBorder="1" applyAlignment="1"/>
    <xf numFmtId="39" fontId="18" fillId="0" borderId="4" xfId="0" applyNumberFormat="1" applyFont="1" applyFill="1" applyBorder="1" applyAlignment="1"/>
    <xf numFmtId="0" fontId="18" fillId="0" borderId="4" xfId="0" applyFont="1" applyBorder="1" applyAlignment="1"/>
    <xf numFmtId="167" fontId="18" fillId="0" borderId="4" xfId="0" applyNumberFormat="1" applyFont="1" applyFill="1" applyBorder="1" applyAlignment="1"/>
    <xf numFmtId="14" fontId="18" fillId="0" borderId="0" xfId="0" applyNumberFormat="1" applyFont="1" applyFill="1" applyBorder="1" applyAlignment="1"/>
    <xf numFmtId="0" fontId="18" fillId="0" borderId="4" xfId="0" applyFont="1" applyFill="1" applyBorder="1" applyAlignment="1"/>
    <xf numFmtId="44" fontId="18" fillId="0" borderId="4" xfId="0" applyNumberFormat="1" applyFont="1" applyFill="1" applyBorder="1" applyAlignment="1"/>
    <xf numFmtId="14" fontId="18" fillId="0" borderId="4" xfId="0" applyNumberFormat="1" applyFont="1" applyFill="1" applyBorder="1" applyAlignment="1"/>
    <xf numFmtId="4" fontId="18" fillId="0" borderId="4" xfId="0" applyNumberFormat="1" applyFont="1" applyFill="1" applyBorder="1" applyAlignment="1"/>
    <xf numFmtId="17" fontId="18" fillId="0" borderId="4" xfId="0" applyNumberFormat="1" applyFont="1" applyFill="1" applyBorder="1" applyAlignment="1"/>
    <xf numFmtId="0" fontId="18" fillId="0" borderId="21" xfId="0" applyFont="1" applyFill="1" applyBorder="1" applyAlignment="1"/>
    <xf numFmtId="14" fontId="18" fillId="0" borderId="21" xfId="0" applyNumberFormat="1" applyFont="1" applyFill="1" applyBorder="1" applyAlignment="1"/>
    <xf numFmtId="15" fontId="18" fillId="0" borderId="4" xfId="0" applyNumberFormat="1" applyFont="1" applyFill="1" applyBorder="1" applyAlignment="1"/>
    <xf numFmtId="44" fontId="18" fillId="0" borderId="21" xfId="0" applyNumberFormat="1" applyFont="1" applyFill="1" applyBorder="1" applyAlignment="1"/>
    <xf numFmtId="44" fontId="18" fillId="0" borderId="0" xfId="0" applyNumberFormat="1" applyFont="1"/>
    <xf numFmtId="164" fontId="18" fillId="0" borderId="0" xfId="0" applyNumberFormat="1" applyFont="1"/>
    <xf numFmtId="0" fontId="19" fillId="19" borderId="14" xfId="26" applyFont="1" applyFill="1" applyBorder="1" applyAlignment="1"/>
    <xf numFmtId="167" fontId="19" fillId="19" borderId="15" xfId="26" applyNumberFormat="1" applyFont="1" applyFill="1" applyBorder="1" applyAlignment="1"/>
    <xf numFmtId="0" fontId="19" fillId="19" borderId="15" xfId="26" applyFont="1" applyFill="1" applyBorder="1" applyAlignment="1"/>
    <xf numFmtId="168" fontId="19" fillId="19" borderId="15" xfId="26" applyNumberFormat="1" applyFont="1" applyFill="1" applyBorder="1" applyAlignment="1"/>
    <xf numFmtId="44" fontId="19" fillId="19" borderId="15" xfId="26" applyNumberFormat="1" applyFont="1" applyFill="1" applyBorder="1" applyAlignment="1"/>
    <xf numFmtId="39" fontId="19" fillId="19" borderId="15" xfId="25" applyNumberFormat="1" applyFont="1" applyFill="1" applyBorder="1" applyAlignment="1"/>
    <xf numFmtId="168" fontId="18" fillId="0" borderId="4" xfId="0" applyNumberFormat="1" applyFont="1" applyFill="1" applyBorder="1" applyAlignment="1"/>
    <xf numFmtId="44" fontId="21" fillId="0" borderId="4" xfId="0" applyNumberFormat="1" applyFont="1" applyFill="1" applyBorder="1" applyAlignment="1"/>
    <xf numFmtId="168" fontId="18" fillId="0" borderId="14" xfId="0" applyNumberFormat="1" applyFont="1" applyFill="1" applyBorder="1" applyAlignment="1"/>
    <xf numFmtId="44" fontId="21" fillId="0" borderId="14" xfId="0" applyNumberFormat="1" applyFont="1" applyFill="1" applyBorder="1" applyAlignment="1"/>
    <xf numFmtId="168" fontId="18" fillId="0" borderId="0" xfId="0" applyNumberFormat="1" applyFont="1" applyFill="1" applyBorder="1" applyAlignment="1"/>
    <xf numFmtId="0" fontId="18" fillId="0" borderId="4" xfId="0" applyFont="1" applyBorder="1"/>
    <xf numFmtId="167" fontId="18" fillId="0" borderId="4" xfId="0" applyNumberFormat="1" applyFont="1" applyBorder="1"/>
    <xf numFmtId="168" fontId="18" fillId="0" borderId="4" xfId="0" applyNumberFormat="1" applyFont="1" applyBorder="1"/>
    <xf numFmtId="44" fontId="18" fillId="0" borderId="4" xfId="0" applyNumberFormat="1" applyFont="1" applyBorder="1"/>
    <xf numFmtId="44" fontId="21" fillId="0" borderId="4" xfId="0" applyNumberFormat="1" applyFont="1" applyBorder="1"/>
    <xf numFmtId="167" fontId="18" fillId="0" borderId="13" xfId="0" applyNumberFormat="1" applyFont="1" applyBorder="1"/>
    <xf numFmtId="0" fontId="18" fillId="0" borderId="13" xfId="0" applyFont="1" applyBorder="1"/>
    <xf numFmtId="168" fontId="18" fillId="0" borderId="13" xfId="0" applyNumberFormat="1" applyFont="1" applyBorder="1"/>
    <xf numFmtId="44" fontId="18" fillId="0" borderId="13" xfId="0" applyNumberFormat="1" applyFont="1" applyBorder="1"/>
    <xf numFmtId="44" fontId="21" fillId="0" borderId="13" xfId="0" applyNumberFormat="1" applyFont="1" applyBorder="1"/>
    <xf numFmtId="0" fontId="18" fillId="0" borderId="14" xfId="0" applyFont="1" applyBorder="1"/>
    <xf numFmtId="167" fontId="18" fillId="0" borderId="15" xfId="0" applyNumberFormat="1" applyFont="1" applyBorder="1"/>
    <xf numFmtId="0" fontId="18" fillId="0" borderId="15" xfId="0" applyFont="1" applyBorder="1"/>
    <xf numFmtId="168" fontId="18" fillId="0" borderId="15" xfId="0" applyNumberFormat="1" applyFont="1" applyBorder="1"/>
    <xf numFmtId="44" fontId="18" fillId="0" borderId="15" xfId="0" applyNumberFormat="1" applyFont="1" applyBorder="1"/>
    <xf numFmtId="44" fontId="21" fillId="0" borderId="15" xfId="0" applyNumberFormat="1" applyFont="1" applyBorder="1"/>
    <xf numFmtId="39" fontId="18" fillId="0" borderId="15" xfId="0" applyNumberFormat="1" applyFont="1" applyFill="1" applyBorder="1" applyAlignment="1"/>
    <xf numFmtId="39" fontId="18" fillId="0" borderId="15" xfId="0" applyNumberFormat="1" applyFont="1" applyBorder="1"/>
    <xf numFmtId="0" fontId="18" fillId="0" borderId="20" xfId="0" applyFont="1" applyBorder="1"/>
    <xf numFmtId="0" fontId="18" fillId="0" borderId="22" xfId="0" applyFont="1" applyFill="1" applyBorder="1" applyAlignment="1"/>
    <xf numFmtId="44" fontId="21" fillId="0" borderId="13" xfId="0" applyNumberFormat="1" applyFont="1" applyFill="1" applyBorder="1" applyAlignment="1"/>
    <xf numFmtId="0" fontId="22" fillId="0" borderId="4" xfId="0" applyFont="1" applyBorder="1" applyAlignment="1">
      <alignment horizontal="right"/>
    </xf>
    <xf numFmtId="164" fontId="23" fillId="0" borderId="4" xfId="0" applyNumberFormat="1" applyFont="1" applyBorder="1" applyAlignment="1"/>
    <xf numFmtId="165" fontId="2" fillId="0" borderId="4" xfId="0" applyNumberFormat="1" applyFont="1" applyBorder="1" applyAlignment="1">
      <alignment horizontal="right"/>
    </xf>
    <xf numFmtId="4" fontId="10" fillId="21" borderId="4" xfId="0" applyNumberFormat="1" applyFont="1" applyFill="1" applyBorder="1"/>
    <xf numFmtId="166" fontId="4" fillId="6" borderId="12" xfId="0" applyNumberFormat="1" applyFont="1" applyFill="1" applyBorder="1" applyAlignment="1"/>
    <xf numFmtId="0" fontId="24" fillId="22" borderId="23" xfId="30" applyFill="1" applyBorder="1"/>
    <xf numFmtId="0" fontId="24" fillId="0" borderId="0" xfId="30"/>
    <xf numFmtId="0" fontId="24" fillId="0" borderId="4" xfId="30" applyBorder="1"/>
    <xf numFmtId="4" fontId="24" fillId="0" borderId="4" xfId="30" applyNumberFormat="1" applyBorder="1"/>
    <xf numFmtId="0" fontId="25" fillId="20" borderId="24" xfId="31" applyFill="1"/>
    <xf numFmtId="4" fontId="25" fillId="20" borderId="24" xfId="31" applyNumberFormat="1" applyFill="1"/>
    <xf numFmtId="166" fontId="25" fillId="20" borderId="24" xfId="31" applyNumberFormat="1" applyFill="1"/>
    <xf numFmtId="10" fontId="24" fillId="0" borderId="0" xfId="30" applyNumberFormat="1"/>
    <xf numFmtId="8" fontId="24" fillId="22" borderId="23" xfId="30" applyNumberFormat="1" applyFill="1" applyBorder="1"/>
    <xf numFmtId="164" fontId="24" fillId="22" borderId="23" xfId="25" applyFont="1" applyFill="1" applyBorder="1"/>
    <xf numFmtId="164" fontId="24" fillId="0" borderId="0" xfId="25" applyFont="1"/>
    <xf numFmtId="164" fontId="24" fillId="0" borderId="4" xfId="25" applyFont="1" applyBorder="1"/>
    <xf numFmtId="0" fontId="0" fillId="0" borderId="4" xfId="0" applyBorder="1"/>
    <xf numFmtId="0" fontId="2" fillId="0" borderId="4" xfId="0" applyFont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43" fontId="0" fillId="0" borderId="4" xfId="32" applyFont="1" applyBorder="1"/>
    <xf numFmtId="0" fontId="3" fillId="23" borderId="4" xfId="0" applyFont="1" applyFill="1" applyBorder="1"/>
    <xf numFmtId="0" fontId="0" fillId="24" borderId="4" xfId="0" applyFont="1" applyFill="1" applyBorder="1"/>
    <xf numFmtId="4" fontId="0" fillId="24" borderId="4" xfId="0" applyNumberFormat="1" applyFont="1" applyFill="1" applyBorder="1"/>
    <xf numFmtId="4" fontId="0" fillId="16" borderId="4" xfId="0" applyNumberFormat="1" applyFont="1" applyFill="1" applyBorder="1"/>
    <xf numFmtId="0" fontId="0" fillId="25" borderId="4" xfId="0" applyFont="1" applyFill="1" applyBorder="1"/>
    <xf numFmtId="4" fontId="0" fillId="25" borderId="4" xfId="0" applyNumberFormat="1" applyFont="1" applyFill="1" applyBorder="1"/>
    <xf numFmtId="0" fontId="0" fillId="4" borderId="4" xfId="0" applyFont="1" applyFill="1" applyBorder="1"/>
    <xf numFmtId="4" fontId="0" fillId="4" borderId="4" xfId="0" applyNumberFormat="1" applyFont="1" applyFill="1" applyBorder="1"/>
    <xf numFmtId="4" fontId="13" fillId="26" borderId="4" xfId="0" applyNumberFormat="1" applyFont="1" applyFill="1" applyBorder="1"/>
    <xf numFmtId="0" fontId="14" fillId="14" borderId="4" xfId="0" applyFont="1" applyFill="1" applyBorder="1"/>
    <xf numFmtId="0" fontId="13" fillId="14" borderId="4" xfId="0" applyFont="1" applyFill="1" applyBorder="1"/>
    <xf numFmtId="0" fontId="11" fillId="24" borderId="4" xfId="0" applyFont="1" applyFill="1" applyBorder="1"/>
    <xf numFmtId="4" fontId="11" fillId="24" borderId="4" xfId="0" applyNumberFormat="1" applyFont="1" applyFill="1" applyBorder="1"/>
    <xf numFmtId="0" fontId="11" fillId="28" borderId="4" xfId="0" applyFont="1" applyFill="1" applyBorder="1"/>
    <xf numFmtId="0" fontId="14" fillId="26" borderId="4" xfId="0" applyFont="1" applyFill="1" applyBorder="1"/>
    <xf numFmtId="0" fontId="13" fillId="26" borderId="4" xfId="0" applyFont="1" applyFill="1" applyBorder="1"/>
    <xf numFmtId="4" fontId="11" fillId="28" borderId="4" xfId="0" applyNumberFormat="1" applyFont="1" applyFill="1" applyBorder="1"/>
    <xf numFmtId="4" fontId="11" fillId="26" borderId="4" xfId="0" applyNumberFormat="1" applyFont="1" applyFill="1" applyBorder="1"/>
    <xf numFmtId="0" fontId="0" fillId="27" borderId="4" xfId="0" applyFont="1" applyFill="1" applyBorder="1"/>
    <xf numFmtId="4" fontId="0" fillId="27" borderId="4" xfId="0" applyNumberFormat="1" applyFont="1" applyFill="1" applyBorder="1"/>
    <xf numFmtId="0" fontId="11" fillId="14" borderId="4" xfId="0" applyFont="1" applyFill="1" applyBorder="1"/>
    <xf numFmtId="0" fontId="2" fillId="14" borderId="4" xfId="0" applyFont="1" applyFill="1" applyBorder="1"/>
    <xf numFmtId="4" fontId="11" fillId="14" borderId="4" xfId="0" applyNumberFormat="1" applyFont="1" applyFill="1" applyBorder="1"/>
    <xf numFmtId="0" fontId="24" fillId="0" borderId="22" xfId="30" applyBorder="1"/>
    <xf numFmtId="164" fontId="24" fillId="0" borderId="25" xfId="25" applyFont="1" applyBorder="1"/>
    <xf numFmtId="0" fontId="24" fillId="0" borderId="25" xfId="30" applyBorder="1"/>
    <xf numFmtId="0" fontId="24" fillId="0" borderId="13" xfId="30" applyBorder="1"/>
    <xf numFmtId="10" fontId="24" fillId="22" borderId="23" xfId="29" applyNumberFormat="1" applyFont="1" applyFill="1" applyBorder="1"/>
    <xf numFmtId="169" fontId="24" fillId="0" borderId="0" xfId="30" applyNumberFormat="1"/>
    <xf numFmtId="169" fontId="24" fillId="0" borderId="4" xfId="29" applyNumberFormat="1" applyFont="1" applyBorder="1"/>
    <xf numFmtId="10" fontId="24" fillId="0" borderId="4" xfId="29" applyNumberFormat="1" applyFont="1" applyBorder="1"/>
    <xf numFmtId="10" fontId="24" fillId="0" borderId="25" xfId="29" applyNumberFormat="1" applyFont="1" applyBorder="1"/>
    <xf numFmtId="0" fontId="0" fillId="29" borderId="4" xfId="0" applyFont="1" applyFill="1" applyBorder="1"/>
    <xf numFmtId="0" fontId="10" fillId="9" borderId="4" xfId="0" applyFont="1" applyFill="1" applyBorder="1"/>
    <xf numFmtId="4" fontId="0" fillId="29" borderId="4" xfId="0" applyNumberFormat="1" applyFont="1" applyFill="1" applyBorder="1"/>
    <xf numFmtId="4" fontId="10" fillId="9" borderId="4" xfId="0" applyNumberFormat="1" applyFont="1" applyFill="1" applyBorder="1"/>
    <xf numFmtId="4" fontId="13" fillId="9" borderId="4" xfId="0" applyNumberFormat="1" applyFont="1" applyFill="1" applyBorder="1"/>
    <xf numFmtId="0" fontId="0" fillId="23" borderId="4" xfId="0" applyFont="1" applyFill="1" applyBorder="1"/>
    <xf numFmtId="0" fontId="5" fillId="23" borderId="4" xfId="0" applyFont="1" applyFill="1" applyBorder="1"/>
    <xf numFmtId="0" fontId="10" fillId="23" borderId="4" xfId="0" applyFont="1" applyFill="1" applyBorder="1"/>
    <xf numFmtId="4" fontId="0" fillId="23" borderId="4" xfId="0" applyNumberFormat="1" applyFont="1" applyFill="1" applyBorder="1"/>
    <xf numFmtId="4" fontId="10" fillId="23" borderId="4" xfId="0" applyNumberFormat="1" applyFont="1" applyFill="1" applyBorder="1"/>
    <xf numFmtId="4" fontId="13" fillId="23" borderId="4" xfId="0" applyNumberFormat="1" applyFont="1" applyFill="1" applyBorder="1"/>
    <xf numFmtId="169" fontId="24" fillId="0" borderId="0" xfId="29" applyNumberFormat="1" applyFont="1"/>
    <xf numFmtId="0" fontId="5" fillId="0" borderId="0" xfId="0" applyFont="1" applyAlignment="1">
      <alignment horizontal="left" indent="1"/>
    </xf>
    <xf numFmtId="9" fontId="25" fillId="20" borderId="24" xfId="31" applyNumberFormat="1" applyFill="1"/>
    <xf numFmtId="10" fontId="6" fillId="0" borderId="0" xfId="0" applyNumberFormat="1" applyFont="1" applyFill="1" applyBorder="1"/>
    <xf numFmtId="0" fontId="6" fillId="0" borderId="0" xfId="0" applyFont="1"/>
    <xf numFmtId="10" fontId="6" fillId="0" borderId="0" xfId="0" applyNumberFormat="1" applyFont="1"/>
    <xf numFmtId="10" fontId="30" fillId="0" borderId="0" xfId="0" applyNumberFormat="1" applyFont="1"/>
    <xf numFmtId="0" fontId="9" fillId="0" borderId="0" xfId="0" applyNumberFormat="1" applyFont="1"/>
    <xf numFmtId="10" fontId="30" fillId="0" borderId="0" xfId="0" applyNumberFormat="1" applyFont="1" applyFill="1" applyBorder="1"/>
    <xf numFmtId="10" fontId="4" fillId="0" borderId="0" xfId="0" applyNumberFormat="1" applyFont="1" applyFill="1" applyBorder="1"/>
    <xf numFmtId="10" fontId="9" fillId="0" borderId="0" xfId="0" applyNumberFormat="1" applyFont="1" applyFill="1" applyBorder="1"/>
    <xf numFmtId="10" fontId="4" fillId="0" borderId="0" xfId="0" applyNumberFormat="1" applyFont="1"/>
    <xf numFmtId="10" fontId="31" fillId="0" borderId="0" xfId="0" applyNumberFormat="1" applyFont="1" applyFill="1" applyBorder="1"/>
    <xf numFmtId="10" fontId="32" fillId="0" borderId="0" xfId="0" applyNumberFormat="1" applyFont="1" applyFill="1" applyBorder="1"/>
    <xf numFmtId="166" fontId="9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167" fontId="26" fillId="18" borderId="17" xfId="0" applyNumberFormat="1" applyFont="1" applyFill="1" applyBorder="1" applyAlignment="1">
      <alignment vertical="center"/>
    </xf>
    <xf numFmtId="167" fontId="26" fillId="18" borderId="18" xfId="0" applyNumberFormat="1" applyFont="1" applyFill="1" applyBorder="1" applyAlignment="1">
      <alignment vertical="center"/>
    </xf>
    <xf numFmtId="167" fontId="26" fillId="18" borderId="20" xfId="0" applyNumberFormat="1" applyFont="1" applyFill="1" applyBorder="1" applyAlignment="1">
      <alignment vertical="center"/>
    </xf>
    <xf numFmtId="167" fontId="26" fillId="18" borderId="15" xfId="0" applyNumberFormat="1" applyFont="1" applyFill="1" applyBorder="1" applyAlignment="1">
      <alignment vertical="center"/>
    </xf>
    <xf numFmtId="167" fontId="26" fillId="18" borderId="16" xfId="0" applyNumberFormat="1" applyFont="1" applyFill="1" applyBorder="1" applyAlignment="1">
      <alignment vertical="center"/>
    </xf>
    <xf numFmtId="0" fontId="27" fillId="18" borderId="17" xfId="0" applyFont="1" applyFill="1" applyBorder="1" applyAlignment="1">
      <alignment vertical="center"/>
    </xf>
    <xf numFmtId="0" fontId="27" fillId="18" borderId="18" xfId="0" applyFont="1" applyFill="1" applyBorder="1" applyAlignment="1">
      <alignment vertical="center"/>
    </xf>
    <xf numFmtId="0" fontId="27" fillId="18" borderId="19" xfId="0" applyFont="1" applyFill="1" applyBorder="1" applyAlignment="1">
      <alignment vertical="center"/>
    </xf>
    <xf numFmtId="0" fontId="27" fillId="18" borderId="20" xfId="0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167" fontId="26" fillId="18" borderId="16" xfId="0" applyNumberFormat="1" applyFont="1" applyFill="1" applyBorder="1" applyAlignment="1"/>
    <xf numFmtId="0" fontId="27" fillId="18" borderId="17" xfId="0" applyFont="1" applyFill="1" applyBorder="1" applyAlignment="1"/>
    <xf numFmtId="0" fontId="27" fillId="18" borderId="18" xfId="0" applyFont="1" applyFill="1" applyBorder="1" applyAlignment="1"/>
    <xf numFmtId="0" fontId="27" fillId="18" borderId="19" xfId="0" applyFont="1" applyFill="1" applyBorder="1" applyAlignment="1"/>
    <xf numFmtId="0" fontId="27" fillId="18" borderId="20" xfId="0" applyFont="1" applyFill="1" applyBorder="1" applyAlignment="1"/>
    <xf numFmtId="0" fontId="27" fillId="18" borderId="15" xfId="0" applyFont="1" applyFill="1" applyBorder="1" applyAlignment="1"/>
  </cellXfs>
  <cellStyles count="33">
    <cellStyle name="Comma" xfId="32" builtinId="3"/>
    <cellStyle name="Currency" xfId="25" builtinId="4"/>
    <cellStyle name="Explanatory Text" xfId="30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Normal" xfId="0" builtinId="0"/>
    <cellStyle name="Normal_ICC Bills" xfId="26" xr:uid="{00000000-0005-0000-0000-00001E000000}"/>
    <cellStyle name="Percent" xfId="29" builtinId="5"/>
    <cellStyle name="Total" xfId="31" builtinId="25"/>
  </cellStyles>
  <dxfs count="0"/>
  <tableStyles count="0" defaultTableStyle="TableStyleMedium9" defaultPivotStyle="PivotStyleMedium7"/>
  <colors>
    <mruColors>
      <color rgb="FF506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39"/>
  <sheetViews>
    <sheetView tabSelected="1" zoomScaleNormal="100" workbookViewId="0">
      <selection activeCell="F210" sqref="F210"/>
    </sheetView>
  </sheetViews>
  <sheetFormatPr baseColWidth="10" defaultColWidth="11" defaultRowHeight="16" x14ac:dyDescent="0.2"/>
  <cols>
    <col min="1" max="1" width="0.83203125" customWidth="1"/>
    <col min="2" max="2" width="51.6640625" style="6" customWidth="1"/>
    <col min="3" max="3" width="12.83203125" style="6" bestFit="1" customWidth="1"/>
    <col min="4" max="4" width="13.83203125" style="6" bestFit="1" customWidth="1"/>
    <col min="5" max="5" width="13.1640625" style="6" customWidth="1"/>
    <col min="6" max="6" width="13.83203125" style="6" bestFit="1" customWidth="1"/>
    <col min="7" max="7" width="13.83203125" style="86" customWidth="1"/>
    <col min="8" max="8" width="13.6640625" style="6" bestFit="1" customWidth="1"/>
    <col min="9" max="9" width="12.1640625" style="219" customWidth="1"/>
    <col min="10" max="10" width="17.1640625" style="220" bestFit="1" customWidth="1"/>
    <col min="11" max="11" width="10.83203125" style="221" customWidth="1"/>
    <col min="12" max="12" width="10.83203125" customWidth="1"/>
  </cols>
  <sheetData>
    <row r="1" spans="2:12" ht="5.5" customHeight="1" x14ac:dyDescent="0.2"/>
    <row r="2" spans="2:12" ht="17" thickBot="1" x14ac:dyDescent="0.25">
      <c r="B2" s="230" t="s">
        <v>246</v>
      </c>
      <c r="C2" s="231"/>
      <c r="D2" s="231"/>
      <c r="E2" s="231"/>
      <c r="F2" s="231"/>
      <c r="G2" s="231"/>
      <c r="H2" s="231"/>
      <c r="I2" s="35"/>
    </row>
    <row r="3" spans="2:12" ht="23" customHeight="1" x14ac:dyDescent="0.2">
      <c r="B3" s="10" t="s">
        <v>351</v>
      </c>
      <c r="C3" s="11" t="s">
        <v>111</v>
      </c>
      <c r="D3" s="11" t="s">
        <v>110</v>
      </c>
      <c r="E3" s="11" t="s">
        <v>170</v>
      </c>
      <c r="F3" s="12"/>
      <c r="G3" s="69"/>
      <c r="I3" s="35"/>
    </row>
    <row r="4" spans="2:12" x14ac:dyDescent="0.2">
      <c r="B4" s="13" t="s">
        <v>0</v>
      </c>
      <c r="C4" s="14">
        <v>1300</v>
      </c>
      <c r="D4" s="14">
        <v>7600</v>
      </c>
      <c r="E4" s="14">
        <v>7600</v>
      </c>
      <c r="F4" s="15"/>
      <c r="G4" s="70"/>
      <c r="H4" s="8"/>
      <c r="I4" s="35"/>
    </row>
    <row r="5" spans="2:12" x14ac:dyDescent="0.2">
      <c r="B5" s="16" t="s">
        <v>1</v>
      </c>
      <c r="C5" s="9">
        <v>65.680000000000007</v>
      </c>
      <c r="D5" s="9">
        <v>65.680000000000007</v>
      </c>
      <c r="E5" s="9">
        <v>65.680000000000007</v>
      </c>
      <c r="F5" s="17"/>
      <c r="G5" s="71"/>
      <c r="H5" s="8"/>
      <c r="I5" s="35"/>
    </row>
    <row r="6" spans="2:12" x14ac:dyDescent="0.2">
      <c r="B6" s="16" t="s">
        <v>2</v>
      </c>
      <c r="C6" s="9">
        <f>C4*C5</f>
        <v>85384.000000000015</v>
      </c>
      <c r="D6" s="9">
        <f>D4*D5</f>
        <v>499168.00000000006</v>
      </c>
      <c r="E6" s="9">
        <f>E4*E5</f>
        <v>499168.00000000006</v>
      </c>
      <c r="F6" s="18">
        <f>C6+D6+E6</f>
        <v>1083720.0000000002</v>
      </c>
      <c r="G6" s="72"/>
      <c r="H6" s="8"/>
      <c r="I6" s="222"/>
    </row>
    <row r="7" spans="2:12" x14ac:dyDescent="0.2">
      <c r="B7" s="16" t="s">
        <v>3</v>
      </c>
      <c r="C7" s="9">
        <f>C6*0.25</f>
        <v>21346.000000000004</v>
      </c>
      <c r="D7" s="9">
        <f>D6*0.25</f>
        <v>124792.00000000001</v>
      </c>
      <c r="E7" s="9">
        <f>E6*0.25</f>
        <v>124792.00000000001</v>
      </c>
      <c r="F7" s="18">
        <f>C7+D7+E7</f>
        <v>270930.00000000006</v>
      </c>
      <c r="G7" s="72"/>
      <c r="H7" s="8"/>
      <c r="I7" s="35"/>
    </row>
    <row r="8" spans="2:12" ht="17" thickBot="1" x14ac:dyDescent="0.25">
      <c r="B8" s="19" t="s">
        <v>112</v>
      </c>
      <c r="C8" s="20">
        <f>C6-C7</f>
        <v>64038.000000000015</v>
      </c>
      <c r="D8" s="20">
        <f>D6-D7</f>
        <v>374376.00000000006</v>
      </c>
      <c r="E8" s="20">
        <f>E6-E7</f>
        <v>374376.00000000006</v>
      </c>
      <c r="F8" s="155">
        <f>F6-F7</f>
        <v>812790.00000000023</v>
      </c>
      <c r="G8" s="72"/>
      <c r="H8" s="8"/>
      <c r="I8" s="35"/>
    </row>
    <row r="9" spans="2:12" x14ac:dyDescent="0.2">
      <c r="B9" s="7"/>
      <c r="C9" s="8"/>
      <c r="D9" s="8"/>
      <c r="E9" s="8"/>
      <c r="F9" s="8"/>
      <c r="G9" s="73"/>
      <c r="H9" s="8"/>
      <c r="I9" s="35"/>
      <c r="J9" s="218"/>
      <c r="K9" s="223"/>
      <c r="L9" s="34"/>
    </row>
    <row r="10" spans="2:12" x14ac:dyDescent="0.2"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74" t="s">
        <v>172</v>
      </c>
      <c r="H10" s="1" t="s">
        <v>9</v>
      </c>
      <c r="I10" s="35"/>
      <c r="J10" s="218"/>
      <c r="K10" s="223"/>
      <c r="L10" s="34"/>
    </row>
    <row r="11" spans="2:12" x14ac:dyDescent="0.2">
      <c r="B11" s="156" t="s">
        <v>257</v>
      </c>
      <c r="C11" s="164">
        <v>219453.3</v>
      </c>
      <c r="D11" s="164">
        <v>260092.79999999999</v>
      </c>
      <c r="E11" s="165">
        <v>300732.3</v>
      </c>
      <c r="F11" s="199">
        <f>241400/812790</f>
        <v>0.29700168555223366</v>
      </c>
      <c r="G11" s="156"/>
      <c r="H11" s="156"/>
      <c r="I11" s="35" t="s">
        <v>354</v>
      </c>
      <c r="J11" s="218" t="s">
        <v>355</v>
      </c>
      <c r="K11" s="223" t="s">
        <v>356</v>
      </c>
      <c r="L11" s="34"/>
    </row>
    <row r="12" spans="2:12" x14ac:dyDescent="0.2">
      <c r="B12" s="21" t="s">
        <v>10</v>
      </c>
      <c r="C12" s="21" t="s">
        <v>11</v>
      </c>
      <c r="D12" s="21"/>
      <c r="E12" s="21"/>
      <c r="F12" s="57">
        <f>SUM(F13:F64)</f>
        <v>239400</v>
      </c>
      <c r="G12" s="79"/>
      <c r="H12" s="22">
        <f>F12+G12</f>
        <v>239400</v>
      </c>
      <c r="I12" s="35">
        <f>H12/F8</f>
        <v>0.29454102535710325</v>
      </c>
      <c r="J12" s="224">
        <v>0.32</v>
      </c>
      <c r="K12" s="225">
        <f>I12-J12</f>
        <v>-2.5458974642896759E-2</v>
      </c>
      <c r="L12" s="34"/>
    </row>
    <row r="13" spans="2:12" x14ac:dyDescent="0.2">
      <c r="B13" s="3" t="s">
        <v>247</v>
      </c>
      <c r="C13" s="4" t="s">
        <v>11</v>
      </c>
      <c r="D13" s="4"/>
      <c r="E13" s="54"/>
      <c r="F13" s="54">
        <f>SUM(E14:E19)</f>
        <v>116600</v>
      </c>
      <c r="G13" s="76"/>
      <c r="H13" s="54">
        <f t="shared" ref="H13" si="0">F13+G13</f>
        <v>116600</v>
      </c>
      <c r="I13" s="35"/>
      <c r="J13" s="224"/>
      <c r="K13" s="225"/>
      <c r="L13" s="34"/>
    </row>
    <row r="14" spans="2:12" x14ac:dyDescent="0.2">
      <c r="B14" s="2" t="s">
        <v>12</v>
      </c>
      <c r="C14" s="2" t="s">
        <v>11</v>
      </c>
      <c r="D14" s="2" t="s">
        <v>13</v>
      </c>
      <c r="E14" s="52">
        <v>53000</v>
      </c>
      <c r="F14" s="52"/>
      <c r="G14" s="75"/>
      <c r="H14" s="52">
        <f>F14+G14</f>
        <v>0</v>
      </c>
      <c r="I14" s="35"/>
      <c r="J14" s="224"/>
      <c r="K14" s="223"/>
      <c r="L14" s="34"/>
    </row>
    <row r="15" spans="2:12" x14ac:dyDescent="0.2">
      <c r="B15" s="2" t="s">
        <v>248</v>
      </c>
      <c r="C15" s="2" t="s">
        <v>11</v>
      </c>
      <c r="D15" s="2" t="s">
        <v>14</v>
      </c>
      <c r="E15" s="53">
        <v>25600</v>
      </c>
      <c r="F15" s="53"/>
      <c r="G15" s="75"/>
      <c r="H15" s="52">
        <f>F15+G15</f>
        <v>0</v>
      </c>
      <c r="I15" s="35"/>
      <c r="J15" s="218"/>
      <c r="K15" s="223"/>
      <c r="L15" s="34"/>
    </row>
    <row r="16" spans="2:12" x14ac:dyDescent="0.2">
      <c r="B16" s="2" t="s">
        <v>249</v>
      </c>
      <c r="C16" s="2" t="s">
        <v>11</v>
      </c>
      <c r="D16" s="2" t="s">
        <v>250</v>
      </c>
      <c r="E16" s="53">
        <v>25000</v>
      </c>
      <c r="F16" s="53"/>
      <c r="G16" s="75"/>
      <c r="H16" s="52">
        <f>F16+G16</f>
        <v>0</v>
      </c>
      <c r="I16" s="35"/>
      <c r="J16" s="218"/>
      <c r="K16" s="223"/>
      <c r="L16" s="34"/>
    </row>
    <row r="17" spans="2:12" x14ac:dyDescent="0.2">
      <c r="B17" s="2" t="s">
        <v>251</v>
      </c>
      <c r="C17" s="2" t="s">
        <v>11</v>
      </c>
      <c r="D17" s="2"/>
      <c r="E17" s="53">
        <v>5000</v>
      </c>
      <c r="F17" s="53"/>
      <c r="G17" s="75"/>
      <c r="H17" s="52"/>
      <c r="I17" s="35"/>
      <c r="J17" s="218"/>
      <c r="K17" s="223"/>
      <c r="L17" s="34"/>
    </row>
    <row r="18" spans="2:12" x14ac:dyDescent="0.2">
      <c r="B18" s="2" t="s">
        <v>50</v>
      </c>
      <c r="C18" s="2" t="s">
        <v>11</v>
      </c>
      <c r="D18" s="2"/>
      <c r="E18" s="53">
        <v>7000</v>
      </c>
      <c r="F18" s="53"/>
      <c r="G18" s="75"/>
      <c r="H18" s="52"/>
      <c r="I18" s="35"/>
      <c r="J18" s="218"/>
      <c r="K18" s="223"/>
      <c r="L18" s="34"/>
    </row>
    <row r="19" spans="2:12" x14ac:dyDescent="0.2">
      <c r="B19" s="2" t="s">
        <v>252</v>
      </c>
      <c r="C19" s="2" t="s">
        <v>11</v>
      </c>
      <c r="D19" s="2"/>
      <c r="E19" s="53">
        <v>1000</v>
      </c>
      <c r="F19" s="53"/>
      <c r="G19" s="75"/>
      <c r="H19" s="52"/>
      <c r="I19" s="35"/>
      <c r="J19" s="218"/>
      <c r="K19" s="223"/>
      <c r="L19" s="34"/>
    </row>
    <row r="20" spans="2:12" x14ac:dyDescent="0.2">
      <c r="B20" s="3" t="s">
        <v>15</v>
      </c>
      <c r="C20" s="4" t="s">
        <v>11</v>
      </c>
      <c r="D20" s="4" t="s">
        <v>16</v>
      </c>
      <c r="E20" s="54"/>
      <c r="F20" s="54">
        <f>SUM(E21:E24)</f>
        <v>5600</v>
      </c>
      <c r="G20" s="76"/>
      <c r="H20" s="54">
        <f t="shared" ref="H20:H42" si="1">F20+G20</f>
        <v>5600</v>
      </c>
      <c r="I20" s="35"/>
      <c r="J20" s="224"/>
      <c r="K20" s="223"/>
      <c r="L20" s="34"/>
    </row>
    <row r="21" spans="2:12" x14ac:dyDescent="0.2">
      <c r="B21" s="2" t="s">
        <v>17</v>
      </c>
      <c r="C21" s="2" t="s">
        <v>11</v>
      </c>
      <c r="D21" s="2" t="s">
        <v>18</v>
      </c>
      <c r="E21" s="53">
        <v>1000</v>
      </c>
      <c r="F21" s="52"/>
      <c r="G21" s="75"/>
      <c r="H21" s="52">
        <f>E21+G21</f>
        <v>1000</v>
      </c>
      <c r="I21" s="35"/>
      <c r="J21" s="218"/>
      <c r="K21" s="223"/>
      <c r="L21" s="34"/>
    </row>
    <row r="22" spans="2:12" x14ac:dyDescent="0.2">
      <c r="B22" s="2" t="s">
        <v>19</v>
      </c>
      <c r="C22" s="2" t="s">
        <v>11</v>
      </c>
      <c r="D22" s="2"/>
      <c r="E22" s="53">
        <v>1200</v>
      </c>
      <c r="F22" s="52"/>
      <c r="G22" s="75"/>
      <c r="H22" s="52"/>
      <c r="I22" s="35"/>
      <c r="J22" s="218"/>
      <c r="K22" s="223"/>
      <c r="L22" s="34"/>
    </row>
    <row r="23" spans="2:12" x14ac:dyDescent="0.2">
      <c r="B23" s="2" t="s">
        <v>262</v>
      </c>
      <c r="C23" s="2" t="s">
        <v>11</v>
      </c>
      <c r="D23" s="2"/>
      <c r="E23" s="53">
        <v>1600</v>
      </c>
      <c r="F23" s="52"/>
      <c r="G23" s="75"/>
      <c r="H23" s="52"/>
      <c r="I23" s="35"/>
      <c r="J23" s="218"/>
      <c r="K23" s="223"/>
      <c r="L23" s="34"/>
    </row>
    <row r="24" spans="2:12" x14ac:dyDescent="0.2">
      <c r="B24" s="2" t="s">
        <v>348</v>
      </c>
      <c r="C24" s="2" t="s">
        <v>11</v>
      </c>
      <c r="D24" s="2"/>
      <c r="E24" s="53">
        <f>3600/2</f>
        <v>1800</v>
      </c>
      <c r="F24" s="52"/>
      <c r="G24" s="75"/>
      <c r="H24" s="52"/>
      <c r="I24" s="35"/>
      <c r="J24" s="218"/>
      <c r="K24" s="223"/>
      <c r="L24" s="34"/>
    </row>
    <row r="25" spans="2:12" x14ac:dyDescent="0.2">
      <c r="B25" s="3" t="s">
        <v>20</v>
      </c>
      <c r="C25" s="4" t="s">
        <v>11</v>
      </c>
      <c r="D25" s="4" t="s">
        <v>21</v>
      </c>
      <c r="E25" s="54"/>
      <c r="F25" s="54">
        <f>SUM(E26:E28)</f>
        <v>10500</v>
      </c>
      <c r="G25" s="76"/>
      <c r="H25" s="54">
        <f t="shared" si="1"/>
        <v>10500</v>
      </c>
      <c r="I25" s="35"/>
      <c r="J25" s="224"/>
      <c r="K25" s="223"/>
      <c r="L25" s="34"/>
    </row>
    <row r="26" spans="2:12" x14ac:dyDescent="0.2">
      <c r="B26" s="2" t="s">
        <v>17</v>
      </c>
      <c r="C26" s="2" t="s">
        <v>11</v>
      </c>
      <c r="D26" s="2" t="s">
        <v>22</v>
      </c>
      <c r="E26" s="53">
        <v>500</v>
      </c>
      <c r="F26" s="52"/>
      <c r="G26" s="75"/>
      <c r="H26" s="52">
        <f>E26+G26</f>
        <v>500</v>
      </c>
      <c r="I26" s="35"/>
      <c r="J26" s="218"/>
      <c r="K26" s="223"/>
      <c r="L26" s="34"/>
    </row>
    <row r="27" spans="2:12" x14ac:dyDescent="0.2">
      <c r="B27" s="2" t="s">
        <v>23</v>
      </c>
      <c r="C27" s="2" t="s">
        <v>11</v>
      </c>
      <c r="D27" s="2" t="s">
        <v>24</v>
      </c>
      <c r="E27" s="53">
        <v>8000</v>
      </c>
      <c r="F27" s="52"/>
      <c r="G27" s="75"/>
      <c r="H27" s="52">
        <f t="shared" ref="H27:H28" si="2">E27+G27</f>
        <v>8000</v>
      </c>
      <c r="I27" s="35"/>
      <c r="J27" s="218"/>
      <c r="K27" s="223"/>
      <c r="L27" s="34"/>
    </row>
    <row r="28" spans="2:12" x14ac:dyDescent="0.2">
      <c r="B28" s="2" t="s">
        <v>25</v>
      </c>
      <c r="C28" s="2" t="s">
        <v>11</v>
      </c>
      <c r="D28" s="2" t="s">
        <v>26</v>
      </c>
      <c r="E28" s="53">
        <v>2000</v>
      </c>
      <c r="F28" s="52"/>
      <c r="G28" s="75"/>
      <c r="H28" s="52">
        <f t="shared" si="2"/>
        <v>2000</v>
      </c>
      <c r="I28" s="35"/>
      <c r="J28" s="218"/>
      <c r="K28" s="223"/>
      <c r="L28" s="34"/>
    </row>
    <row r="29" spans="2:12" x14ac:dyDescent="0.2">
      <c r="B29" s="3" t="s">
        <v>27</v>
      </c>
      <c r="C29" s="4" t="s">
        <v>11</v>
      </c>
      <c r="D29" s="4" t="s">
        <v>28</v>
      </c>
      <c r="E29" s="54"/>
      <c r="F29" s="54">
        <f>SUM(E30:E39)</f>
        <v>67000</v>
      </c>
      <c r="G29" s="76"/>
      <c r="H29" s="54">
        <f t="shared" si="1"/>
        <v>67000</v>
      </c>
      <c r="I29" s="35"/>
      <c r="J29" s="224"/>
      <c r="K29" s="223"/>
      <c r="L29" s="34"/>
    </row>
    <row r="30" spans="2:12" x14ac:dyDescent="0.2">
      <c r="B30" s="2" t="s">
        <v>17</v>
      </c>
      <c r="C30" s="2" t="s">
        <v>11</v>
      </c>
      <c r="D30" s="2" t="s">
        <v>29</v>
      </c>
      <c r="E30" s="53">
        <v>1000</v>
      </c>
      <c r="F30" s="52"/>
      <c r="G30" s="75"/>
      <c r="H30" s="52">
        <f>E30+G30</f>
        <v>1000</v>
      </c>
      <c r="I30" s="35"/>
      <c r="J30" s="218"/>
      <c r="K30" s="223"/>
      <c r="L30" s="34"/>
    </row>
    <row r="31" spans="2:12" x14ac:dyDescent="0.2">
      <c r="B31" s="2" t="s">
        <v>271</v>
      </c>
      <c r="C31" s="2" t="s">
        <v>11</v>
      </c>
      <c r="D31" s="2" t="s">
        <v>30</v>
      </c>
      <c r="E31" s="53">
        <v>14000</v>
      </c>
      <c r="F31" s="52"/>
      <c r="G31" s="75"/>
      <c r="H31" s="52">
        <f t="shared" ref="H31:H41" si="3">E31+G31</f>
        <v>14000</v>
      </c>
      <c r="I31" s="35"/>
      <c r="J31" s="218"/>
      <c r="K31" s="223"/>
      <c r="L31" s="34"/>
    </row>
    <row r="32" spans="2:12" x14ac:dyDescent="0.2">
      <c r="B32" s="2" t="s">
        <v>31</v>
      </c>
      <c r="C32" s="2" t="s">
        <v>11</v>
      </c>
      <c r="D32" s="2" t="s">
        <v>32</v>
      </c>
      <c r="E32" s="53">
        <v>6000</v>
      </c>
      <c r="F32" s="52"/>
      <c r="G32" s="75"/>
      <c r="H32" s="52">
        <f t="shared" si="3"/>
        <v>6000</v>
      </c>
      <c r="I32" s="35"/>
      <c r="J32" s="218"/>
      <c r="K32" s="223"/>
      <c r="L32" s="34"/>
    </row>
    <row r="33" spans="2:12" x14ac:dyDescent="0.2">
      <c r="B33" s="2" t="s">
        <v>33</v>
      </c>
      <c r="C33" s="2" t="s">
        <v>11</v>
      </c>
      <c r="D33" s="2" t="s">
        <v>34</v>
      </c>
      <c r="E33" s="53">
        <v>1000</v>
      </c>
      <c r="F33" s="52"/>
      <c r="G33" s="75"/>
      <c r="H33" s="52">
        <f t="shared" si="3"/>
        <v>1000</v>
      </c>
      <c r="I33" s="35"/>
      <c r="J33" s="218"/>
      <c r="K33" s="223"/>
      <c r="L33" s="34"/>
    </row>
    <row r="34" spans="2:12" x14ac:dyDescent="0.2">
      <c r="B34" s="2" t="s">
        <v>35</v>
      </c>
      <c r="C34" s="2" t="s">
        <v>11</v>
      </c>
      <c r="D34" s="2" t="s">
        <v>36</v>
      </c>
      <c r="E34" s="53">
        <v>3000</v>
      </c>
      <c r="F34" s="52"/>
      <c r="G34" s="75"/>
      <c r="H34" s="52">
        <f t="shared" si="3"/>
        <v>3000</v>
      </c>
      <c r="I34" s="35"/>
      <c r="J34" s="218"/>
      <c r="K34" s="223"/>
      <c r="L34" s="34"/>
    </row>
    <row r="35" spans="2:12" x14ac:dyDescent="0.2">
      <c r="B35" s="2" t="s">
        <v>37</v>
      </c>
      <c r="C35" s="2" t="s">
        <v>11</v>
      </c>
      <c r="D35" s="2" t="s">
        <v>106</v>
      </c>
      <c r="E35" s="53">
        <v>3000</v>
      </c>
      <c r="F35" s="52"/>
      <c r="G35" s="75"/>
      <c r="H35" s="52">
        <f t="shared" si="3"/>
        <v>3000</v>
      </c>
      <c r="I35" s="35"/>
      <c r="J35" s="218"/>
      <c r="K35" s="223"/>
      <c r="L35" s="34"/>
    </row>
    <row r="36" spans="2:12" x14ac:dyDescent="0.2">
      <c r="B36" s="2" t="s">
        <v>39</v>
      </c>
      <c r="C36" s="2" t="s">
        <v>11</v>
      </c>
      <c r="D36" s="2" t="s">
        <v>38</v>
      </c>
      <c r="E36" s="53">
        <v>12000</v>
      </c>
      <c r="F36" s="52"/>
      <c r="G36" s="75"/>
      <c r="H36" s="52">
        <f t="shared" si="3"/>
        <v>12000</v>
      </c>
      <c r="I36" s="35"/>
      <c r="J36" s="218"/>
      <c r="K36" s="223"/>
      <c r="L36" s="34"/>
    </row>
    <row r="37" spans="2:12" x14ac:dyDescent="0.2">
      <c r="B37" s="2" t="s">
        <v>270</v>
      </c>
      <c r="C37" s="2" t="s">
        <v>11</v>
      </c>
      <c r="D37" s="2" t="s">
        <v>352</v>
      </c>
      <c r="E37" s="53">
        <v>3000</v>
      </c>
      <c r="F37" s="52"/>
      <c r="G37" s="75"/>
      <c r="H37" s="52">
        <f t="shared" si="3"/>
        <v>3000</v>
      </c>
      <c r="I37" s="35"/>
      <c r="J37" s="218"/>
      <c r="K37" s="223"/>
      <c r="L37" s="34"/>
    </row>
    <row r="38" spans="2:12" x14ac:dyDescent="0.2">
      <c r="B38" s="2" t="s">
        <v>167</v>
      </c>
      <c r="C38" s="2" t="s">
        <v>11</v>
      </c>
      <c r="D38" s="2" t="s">
        <v>40</v>
      </c>
      <c r="E38" s="53">
        <v>16000</v>
      </c>
      <c r="F38" s="52"/>
      <c r="G38" s="75"/>
      <c r="H38" s="52">
        <f t="shared" si="3"/>
        <v>16000</v>
      </c>
      <c r="I38" s="35"/>
      <c r="J38" s="218"/>
      <c r="K38" s="223"/>
      <c r="L38" s="34"/>
    </row>
    <row r="39" spans="2:12" x14ac:dyDescent="0.2">
      <c r="B39" s="2" t="s">
        <v>41</v>
      </c>
      <c r="C39" s="2" t="s">
        <v>11</v>
      </c>
      <c r="D39" s="2" t="s">
        <v>42</v>
      </c>
      <c r="E39" s="53">
        <v>8000</v>
      </c>
      <c r="F39" s="52"/>
      <c r="G39" s="75"/>
      <c r="H39" s="52">
        <f t="shared" si="3"/>
        <v>8000</v>
      </c>
      <c r="I39" s="35"/>
      <c r="J39" s="218"/>
      <c r="K39" s="223"/>
      <c r="L39" s="34"/>
    </row>
    <row r="40" spans="2:12" x14ac:dyDescent="0.2">
      <c r="B40" s="3" t="s">
        <v>43</v>
      </c>
      <c r="C40" s="4" t="s">
        <v>11</v>
      </c>
      <c r="D40" s="4" t="s">
        <v>44</v>
      </c>
      <c r="E40" s="54"/>
      <c r="F40" s="54">
        <f>E41</f>
        <v>500</v>
      </c>
      <c r="G40" s="76"/>
      <c r="H40" s="54">
        <f t="shared" si="1"/>
        <v>500</v>
      </c>
      <c r="I40" s="35"/>
      <c r="J40" s="224"/>
      <c r="K40" s="223"/>
      <c r="L40" s="34"/>
    </row>
    <row r="41" spans="2:12" x14ac:dyDescent="0.2">
      <c r="B41" s="2" t="s">
        <v>17</v>
      </c>
      <c r="C41" s="2" t="s">
        <v>11</v>
      </c>
      <c r="D41" s="2" t="s">
        <v>45</v>
      </c>
      <c r="E41" s="52">
        <v>500</v>
      </c>
      <c r="F41" s="52"/>
      <c r="G41" s="75"/>
      <c r="H41" s="52">
        <f t="shared" si="3"/>
        <v>500</v>
      </c>
      <c r="I41" s="35"/>
      <c r="J41" s="218"/>
      <c r="K41" s="223"/>
      <c r="L41" s="34"/>
    </row>
    <row r="42" spans="2:12" x14ac:dyDescent="0.2">
      <c r="B42" s="3" t="s">
        <v>46</v>
      </c>
      <c r="C42" s="4" t="s">
        <v>11</v>
      </c>
      <c r="D42" s="4" t="s">
        <v>47</v>
      </c>
      <c r="E42" s="54"/>
      <c r="F42" s="54">
        <f>SUM(E43:E47)</f>
        <v>15900</v>
      </c>
      <c r="G42" s="76"/>
      <c r="H42" s="54">
        <f t="shared" si="1"/>
        <v>15900</v>
      </c>
      <c r="I42" s="35"/>
      <c r="J42" s="224"/>
      <c r="K42" s="223"/>
      <c r="L42" s="34"/>
    </row>
    <row r="43" spans="2:12" x14ac:dyDescent="0.2">
      <c r="B43" s="2" t="s">
        <v>17</v>
      </c>
      <c r="C43" s="2" t="s">
        <v>11</v>
      </c>
      <c r="D43" s="2" t="s">
        <v>48</v>
      </c>
      <c r="E43" s="53">
        <f>1000-500</f>
        <v>500</v>
      </c>
      <c r="F43" s="52"/>
      <c r="G43" s="75"/>
      <c r="H43" s="52">
        <f t="shared" ref="H43:H58" si="4">E43+G43</f>
        <v>500</v>
      </c>
      <c r="I43" s="35"/>
      <c r="J43" s="218"/>
      <c r="K43" s="223"/>
      <c r="L43" s="34"/>
    </row>
    <row r="44" spans="2:12" x14ac:dyDescent="0.2">
      <c r="B44" s="2" t="s">
        <v>272</v>
      </c>
      <c r="C44" s="2" t="s">
        <v>11</v>
      </c>
      <c r="D44" s="2" t="s">
        <v>49</v>
      </c>
      <c r="E44" s="53">
        <v>10000</v>
      </c>
      <c r="F44" s="52"/>
      <c r="G44" s="75"/>
      <c r="H44" s="52">
        <f t="shared" si="4"/>
        <v>10000</v>
      </c>
      <c r="I44" s="35"/>
      <c r="J44" s="218"/>
      <c r="K44" s="223"/>
      <c r="L44" s="34"/>
    </row>
    <row r="45" spans="2:12" x14ac:dyDescent="0.2">
      <c r="B45" s="37" t="s">
        <v>113</v>
      </c>
      <c r="C45" s="25" t="s">
        <v>11</v>
      </c>
      <c r="D45" s="25" t="s">
        <v>51</v>
      </c>
      <c r="E45" s="55">
        <v>1000</v>
      </c>
      <c r="F45" s="56"/>
      <c r="G45" s="77"/>
      <c r="H45" s="52">
        <f t="shared" si="4"/>
        <v>1000</v>
      </c>
      <c r="I45" s="36"/>
      <c r="J45" s="218"/>
      <c r="K45" s="223"/>
      <c r="L45" s="34"/>
    </row>
    <row r="46" spans="2:12" x14ac:dyDescent="0.2">
      <c r="B46" s="37" t="s">
        <v>273</v>
      </c>
      <c r="C46" s="25" t="s">
        <v>11</v>
      </c>
      <c r="D46" s="25"/>
      <c r="E46" s="55">
        <v>3400</v>
      </c>
      <c r="F46" s="56"/>
      <c r="G46" s="77"/>
      <c r="H46" s="52">
        <f t="shared" si="4"/>
        <v>3400</v>
      </c>
      <c r="I46" s="36"/>
      <c r="J46" s="218"/>
      <c r="K46" s="223"/>
      <c r="L46" s="34"/>
    </row>
    <row r="47" spans="2:12" x14ac:dyDescent="0.2">
      <c r="B47" s="2" t="s">
        <v>52</v>
      </c>
      <c r="C47" s="2" t="s">
        <v>11</v>
      </c>
      <c r="D47" s="2" t="s">
        <v>53</v>
      </c>
      <c r="E47" s="53">
        <v>1000</v>
      </c>
      <c r="F47" s="52"/>
      <c r="G47" s="75"/>
      <c r="H47" s="52">
        <f t="shared" si="4"/>
        <v>1000</v>
      </c>
      <c r="I47" s="35"/>
      <c r="J47" s="218"/>
      <c r="K47" s="223"/>
      <c r="L47" s="34"/>
    </row>
    <row r="48" spans="2:12" x14ac:dyDescent="0.2">
      <c r="B48" s="3" t="s">
        <v>54</v>
      </c>
      <c r="C48" s="4" t="s">
        <v>11</v>
      </c>
      <c r="D48" s="4" t="s">
        <v>55</v>
      </c>
      <c r="E48" s="54"/>
      <c r="F48" s="54">
        <f>SUM(E49:E51)</f>
        <v>7500</v>
      </c>
      <c r="G48" s="76"/>
      <c r="H48" s="54">
        <f t="shared" ref="H48" si="5">F48+G48</f>
        <v>7500</v>
      </c>
      <c r="I48" s="35"/>
      <c r="J48" s="218"/>
      <c r="K48" s="223"/>
      <c r="L48" s="34"/>
    </row>
    <row r="49" spans="2:12" x14ac:dyDescent="0.2">
      <c r="B49" s="2" t="s">
        <v>17</v>
      </c>
      <c r="C49" s="2" t="s">
        <v>11</v>
      </c>
      <c r="D49" s="2" t="s">
        <v>56</v>
      </c>
      <c r="E49" s="53">
        <v>500</v>
      </c>
      <c r="F49" s="52"/>
      <c r="G49" s="75"/>
      <c r="H49" s="52">
        <f t="shared" si="4"/>
        <v>500</v>
      </c>
      <c r="I49" s="35"/>
      <c r="J49" s="218"/>
      <c r="K49" s="223"/>
      <c r="L49" s="34"/>
    </row>
    <row r="50" spans="2:12" x14ac:dyDescent="0.2">
      <c r="B50" s="2" t="s">
        <v>57</v>
      </c>
      <c r="C50" s="2" t="s">
        <v>11</v>
      </c>
      <c r="D50" s="2" t="s">
        <v>58</v>
      </c>
      <c r="E50" s="52">
        <v>6000</v>
      </c>
      <c r="F50" s="52"/>
      <c r="G50" s="75"/>
      <c r="H50" s="52">
        <f t="shared" si="4"/>
        <v>6000</v>
      </c>
      <c r="I50" s="35"/>
      <c r="J50" s="224"/>
      <c r="K50" s="223"/>
      <c r="L50" s="34"/>
    </row>
    <row r="51" spans="2:12" x14ac:dyDescent="0.2">
      <c r="B51" s="38" t="s">
        <v>114</v>
      </c>
      <c r="C51" s="2"/>
      <c r="D51" s="2"/>
      <c r="E51" s="53">
        <v>1000</v>
      </c>
      <c r="F51" s="52"/>
      <c r="G51" s="75"/>
      <c r="H51" s="52">
        <f t="shared" si="4"/>
        <v>1000</v>
      </c>
      <c r="I51" s="35"/>
      <c r="J51" s="218"/>
      <c r="K51" s="223"/>
      <c r="L51" s="34"/>
    </row>
    <row r="52" spans="2:12" x14ac:dyDescent="0.2">
      <c r="B52" s="3" t="s">
        <v>59</v>
      </c>
      <c r="C52" s="4" t="s">
        <v>11</v>
      </c>
      <c r="D52" s="4" t="s">
        <v>60</v>
      </c>
      <c r="E52" s="54"/>
      <c r="F52" s="54">
        <v>3000</v>
      </c>
      <c r="G52" s="76"/>
      <c r="H52" s="54">
        <f t="shared" ref="H52" si="6">F52+G52</f>
        <v>3000</v>
      </c>
      <c r="I52" s="35"/>
      <c r="J52" s="218"/>
      <c r="K52" s="223"/>
      <c r="L52" s="34"/>
    </row>
    <row r="53" spans="2:12" x14ac:dyDescent="0.2">
      <c r="B53" s="2" t="s">
        <v>17</v>
      </c>
      <c r="C53" s="2" t="s">
        <v>11</v>
      </c>
      <c r="D53" s="2" t="s">
        <v>61</v>
      </c>
      <c r="E53" s="53">
        <v>3000</v>
      </c>
      <c r="F53" s="52"/>
      <c r="G53" s="75"/>
      <c r="H53" s="52">
        <f t="shared" si="4"/>
        <v>3000</v>
      </c>
      <c r="I53" s="35"/>
      <c r="J53" s="218"/>
      <c r="K53" s="223"/>
      <c r="L53" s="34"/>
    </row>
    <row r="54" spans="2:12" x14ac:dyDescent="0.2">
      <c r="B54" s="3" t="s">
        <v>62</v>
      </c>
      <c r="C54" s="4" t="s">
        <v>11</v>
      </c>
      <c r="D54" s="4" t="s">
        <v>63</v>
      </c>
      <c r="E54" s="54"/>
      <c r="F54" s="54">
        <f>SUM(E55:E56)</f>
        <v>2300</v>
      </c>
      <c r="G54" s="76"/>
      <c r="H54" s="54">
        <f t="shared" ref="H54" si="7">F54+G54</f>
        <v>2300</v>
      </c>
      <c r="I54" s="35"/>
      <c r="J54" s="218"/>
      <c r="K54" s="223"/>
      <c r="L54" s="34"/>
    </row>
    <row r="55" spans="2:12" x14ac:dyDescent="0.2">
      <c r="B55" s="2" t="s">
        <v>17</v>
      </c>
      <c r="C55" s="2" t="s">
        <v>11</v>
      </c>
      <c r="D55" s="2" t="s">
        <v>64</v>
      </c>
      <c r="E55" s="53">
        <v>300</v>
      </c>
      <c r="F55" s="52"/>
      <c r="G55" s="75"/>
      <c r="H55" s="52">
        <f t="shared" si="4"/>
        <v>300</v>
      </c>
      <c r="I55" s="35"/>
      <c r="J55" s="218"/>
      <c r="K55" s="223"/>
      <c r="L55" s="34"/>
    </row>
    <row r="56" spans="2:12" x14ac:dyDescent="0.2">
      <c r="B56" s="2" t="s">
        <v>274</v>
      </c>
      <c r="C56" s="2" t="s">
        <v>11</v>
      </c>
      <c r="D56" s="2" t="s">
        <v>65</v>
      </c>
      <c r="E56" s="53">
        <v>2000</v>
      </c>
      <c r="F56" s="52"/>
      <c r="G56" s="75"/>
      <c r="H56" s="52">
        <f t="shared" si="4"/>
        <v>2000</v>
      </c>
      <c r="I56" s="35"/>
      <c r="J56" s="218"/>
      <c r="K56" s="223"/>
      <c r="L56" s="34"/>
    </row>
    <row r="57" spans="2:12" x14ac:dyDescent="0.2">
      <c r="B57" s="3" t="s">
        <v>263</v>
      </c>
      <c r="C57" s="4" t="s">
        <v>11</v>
      </c>
      <c r="D57" s="4" t="s">
        <v>66</v>
      </c>
      <c r="E57" s="54"/>
      <c r="F57" s="54">
        <v>500</v>
      </c>
      <c r="G57" s="76"/>
      <c r="H57" s="54">
        <f t="shared" ref="H57" si="8">F57+G57</f>
        <v>500</v>
      </c>
      <c r="I57" s="35"/>
      <c r="J57" s="218"/>
      <c r="K57" s="223"/>
      <c r="L57" s="34"/>
    </row>
    <row r="58" spans="2:12" x14ac:dyDescent="0.2">
      <c r="B58" s="2" t="s">
        <v>347</v>
      </c>
      <c r="C58" s="2" t="s">
        <v>11</v>
      </c>
      <c r="D58" s="2" t="s">
        <v>275</v>
      </c>
      <c r="E58" s="53">
        <v>500</v>
      </c>
      <c r="F58" s="52"/>
      <c r="G58" s="75"/>
      <c r="H58" s="52">
        <f t="shared" si="4"/>
        <v>500</v>
      </c>
      <c r="I58" s="35"/>
      <c r="J58" s="218"/>
      <c r="K58" s="223"/>
      <c r="L58" s="34"/>
    </row>
    <row r="59" spans="2:12" x14ac:dyDescent="0.2">
      <c r="B59" s="4" t="s">
        <v>67</v>
      </c>
      <c r="C59" s="4" t="s">
        <v>11</v>
      </c>
      <c r="D59" s="4" t="s">
        <v>68</v>
      </c>
      <c r="E59" s="54"/>
      <c r="F59" s="60">
        <v>2000</v>
      </c>
      <c r="G59" s="78"/>
      <c r="H59" s="54">
        <f t="shared" ref="H59:H61" si="9">F59+G59</f>
        <v>2000</v>
      </c>
      <c r="I59" s="35"/>
      <c r="J59" s="218"/>
      <c r="K59" s="223"/>
      <c r="L59" s="34"/>
    </row>
    <row r="60" spans="2:12" x14ac:dyDescent="0.2">
      <c r="B60" s="4" t="s">
        <v>69</v>
      </c>
      <c r="C60" s="4" t="s">
        <v>11</v>
      </c>
      <c r="D60" s="4" t="s">
        <v>70</v>
      </c>
      <c r="E60" s="54"/>
      <c r="F60" s="60">
        <v>1000</v>
      </c>
      <c r="G60" s="78"/>
      <c r="H60" s="54">
        <f t="shared" si="9"/>
        <v>1000</v>
      </c>
      <c r="I60" s="35"/>
      <c r="J60" s="218"/>
      <c r="K60" s="223"/>
      <c r="L60" s="34"/>
    </row>
    <row r="61" spans="2:12" x14ac:dyDescent="0.2">
      <c r="B61" s="4" t="s">
        <v>71</v>
      </c>
      <c r="C61" s="4" t="s">
        <v>11</v>
      </c>
      <c r="D61" s="4" t="s">
        <v>72</v>
      </c>
      <c r="E61" s="54"/>
      <c r="F61" s="60">
        <f>SUM(E62:E64)</f>
        <v>7000</v>
      </c>
      <c r="G61" s="78"/>
      <c r="H61" s="54">
        <f t="shared" si="9"/>
        <v>7000</v>
      </c>
      <c r="I61" s="35"/>
      <c r="J61" s="218"/>
      <c r="K61" s="223"/>
      <c r="L61" s="34"/>
    </row>
    <row r="62" spans="2:12" x14ac:dyDescent="0.2">
      <c r="B62" s="168" t="s">
        <v>264</v>
      </c>
      <c r="C62" s="2" t="s">
        <v>11</v>
      </c>
      <c r="D62" s="168"/>
      <c r="E62" s="171">
        <v>4000</v>
      </c>
      <c r="F62" s="168"/>
      <c r="G62" s="168"/>
      <c r="H62" s="168"/>
      <c r="I62" s="35"/>
      <c r="J62" s="218"/>
      <c r="K62" s="223"/>
      <c r="L62" s="34"/>
    </row>
    <row r="63" spans="2:12" x14ac:dyDescent="0.2">
      <c r="B63" s="168" t="s">
        <v>265</v>
      </c>
      <c r="C63" s="2" t="s">
        <v>11</v>
      </c>
      <c r="D63" s="168"/>
      <c r="E63" s="171">
        <v>1500</v>
      </c>
      <c r="F63" s="168"/>
      <c r="G63" s="168"/>
      <c r="H63" s="168"/>
      <c r="I63" s="35"/>
      <c r="J63" s="218"/>
      <c r="K63" s="223"/>
      <c r="L63" s="34"/>
    </row>
    <row r="64" spans="2:12" x14ac:dyDescent="0.2">
      <c r="B64" s="168" t="s">
        <v>266</v>
      </c>
      <c r="C64" s="25" t="s">
        <v>11</v>
      </c>
      <c r="D64" s="168"/>
      <c r="E64" s="171">
        <v>1500</v>
      </c>
      <c r="F64" s="168"/>
      <c r="G64" s="168"/>
      <c r="H64" s="168"/>
      <c r="I64" s="35"/>
      <c r="J64" s="218"/>
      <c r="K64" s="223"/>
      <c r="L64" s="34"/>
    </row>
    <row r="65" spans="2:12" x14ac:dyDescent="0.2">
      <c r="B65" s="157" t="s">
        <v>256</v>
      </c>
      <c r="C65" s="166">
        <v>0</v>
      </c>
      <c r="D65" s="166">
        <v>36575.550000000003</v>
      </c>
      <c r="E65" s="166">
        <v>77215.05</v>
      </c>
      <c r="F65" s="200">
        <f>11120.96/812790</f>
        <v>1.3682451801818428E-2</v>
      </c>
      <c r="G65" s="157"/>
      <c r="H65" s="163"/>
      <c r="I65" s="35"/>
      <c r="J65" s="218"/>
      <c r="K65" s="223"/>
      <c r="L65" s="34"/>
    </row>
    <row r="66" spans="2:12" x14ac:dyDescent="0.2">
      <c r="B66" s="21" t="s">
        <v>73</v>
      </c>
      <c r="C66" s="21" t="s">
        <v>74</v>
      </c>
      <c r="D66" s="21"/>
      <c r="E66" s="57"/>
      <c r="F66" s="57">
        <v>11120.96</v>
      </c>
      <c r="G66" s="79"/>
      <c r="H66" s="57">
        <f>F66-G66</f>
        <v>11120.96</v>
      </c>
      <c r="I66" s="35">
        <f>H66/F8</f>
        <v>1.3682451801818422E-2</v>
      </c>
      <c r="J66" s="218">
        <v>4.4999999999999998E-2</v>
      </c>
      <c r="K66" s="225">
        <f>I66-J66</f>
        <v>-3.1317548198181576E-2</v>
      </c>
    </row>
    <row r="67" spans="2:12" x14ac:dyDescent="0.2">
      <c r="B67" s="2" t="s">
        <v>75</v>
      </c>
      <c r="C67" s="2" t="s">
        <v>76</v>
      </c>
      <c r="D67" s="2"/>
      <c r="E67" s="52">
        <v>11120.96</v>
      </c>
      <c r="F67" s="52"/>
      <c r="G67" s="75"/>
      <c r="H67" s="52">
        <f t="shared" ref="H67" si="10">E67+G67</f>
        <v>11120.96</v>
      </c>
      <c r="I67" s="226"/>
      <c r="J67" s="218"/>
      <c r="K67" s="223"/>
    </row>
    <row r="68" spans="2:12" x14ac:dyDescent="0.2">
      <c r="B68" s="158" t="s">
        <v>255</v>
      </c>
      <c r="C68" s="167">
        <v>130046.39999999999</v>
      </c>
      <c r="D68" s="167">
        <v>170685.9</v>
      </c>
      <c r="E68" s="167">
        <v>211325.4</v>
      </c>
      <c r="F68" s="201">
        <f>176180.74/812790</f>
        <v>0.21676046703330504</v>
      </c>
      <c r="G68" s="159"/>
      <c r="H68" s="159"/>
      <c r="I68" s="226"/>
      <c r="J68" s="218"/>
      <c r="K68" s="223"/>
    </row>
    <row r="69" spans="2:12" x14ac:dyDescent="0.2">
      <c r="B69" s="21" t="s">
        <v>77</v>
      </c>
      <c r="C69" s="21" t="s">
        <v>78</v>
      </c>
      <c r="D69" s="21"/>
      <c r="E69" s="57"/>
      <c r="F69" s="57">
        <f>F70+F88</f>
        <v>176180.74</v>
      </c>
      <c r="G69" s="79"/>
      <c r="H69" s="57">
        <f>SUM(F70+F88)</f>
        <v>176180.74</v>
      </c>
      <c r="I69" s="35">
        <f>H69/F8</f>
        <v>0.21676046703330495</v>
      </c>
      <c r="J69" s="218">
        <v>0.21</v>
      </c>
      <c r="K69" s="225">
        <f>I69-J69</f>
        <v>6.7604670333049621E-3</v>
      </c>
    </row>
    <row r="70" spans="2:12" s="26" customFormat="1" x14ac:dyDescent="0.2">
      <c r="B70" s="39" t="s">
        <v>279</v>
      </c>
      <c r="C70" s="28"/>
      <c r="D70" s="28"/>
      <c r="E70" s="58"/>
      <c r="F70" s="58">
        <f>SUM(E71,E72,E78,E85)</f>
        <v>112876.74</v>
      </c>
      <c r="G70" s="80"/>
      <c r="H70" s="58"/>
      <c r="I70" s="225"/>
      <c r="J70" s="218"/>
      <c r="K70" s="225"/>
    </row>
    <row r="71" spans="2:12" x14ac:dyDescent="0.2">
      <c r="B71" s="40" t="s">
        <v>350</v>
      </c>
      <c r="C71" s="23" t="s">
        <v>79</v>
      </c>
      <c r="D71" s="23" t="s">
        <v>80</v>
      </c>
      <c r="E71" s="59">
        <v>102876.74</v>
      </c>
      <c r="F71" s="58"/>
      <c r="G71" s="80"/>
      <c r="H71" s="59">
        <f t="shared" ref="H71:H107" si="11">E71+G71</f>
        <v>102876.74</v>
      </c>
      <c r="I71" s="225"/>
      <c r="J71" s="224"/>
      <c r="K71" s="223"/>
    </row>
    <row r="72" spans="2:12" x14ac:dyDescent="0.2">
      <c r="B72" s="40" t="s">
        <v>81</v>
      </c>
      <c r="C72" s="31" t="s">
        <v>78</v>
      </c>
      <c r="D72" s="31" t="s">
        <v>82</v>
      </c>
      <c r="E72" s="59">
        <f>SUM(E73:E77)</f>
        <v>5000</v>
      </c>
      <c r="F72" s="58"/>
      <c r="G72" s="80"/>
      <c r="H72" s="59">
        <f t="shared" si="11"/>
        <v>5000</v>
      </c>
      <c r="I72" s="225"/>
      <c r="J72" s="224"/>
      <c r="K72" s="223"/>
    </row>
    <row r="73" spans="2:12" s="26" customFormat="1" x14ac:dyDescent="0.2">
      <c r="B73" s="37" t="s">
        <v>116</v>
      </c>
      <c r="C73" s="25"/>
      <c r="D73" s="25"/>
      <c r="E73" s="56">
        <v>1500</v>
      </c>
      <c r="F73" s="56"/>
      <c r="G73" s="77"/>
      <c r="H73" s="52">
        <f t="shared" si="11"/>
        <v>1500</v>
      </c>
      <c r="I73" s="225"/>
      <c r="J73" s="224"/>
      <c r="K73" s="223"/>
    </row>
    <row r="74" spans="2:12" s="26" customFormat="1" x14ac:dyDescent="0.2">
      <c r="B74" s="37" t="s">
        <v>278</v>
      </c>
      <c r="C74" s="25"/>
      <c r="D74" s="25"/>
      <c r="E74" s="56">
        <v>1000</v>
      </c>
      <c r="F74" s="56"/>
      <c r="G74" s="77"/>
      <c r="H74" s="52">
        <f t="shared" si="11"/>
        <v>1000</v>
      </c>
      <c r="I74" s="225"/>
      <c r="J74" s="224"/>
      <c r="K74" s="223"/>
    </row>
    <row r="75" spans="2:12" s="26" customFormat="1" x14ac:dyDescent="0.2">
      <c r="B75" s="37" t="s">
        <v>117</v>
      </c>
      <c r="C75" s="25"/>
      <c r="D75" s="25"/>
      <c r="E75" s="56">
        <v>1000</v>
      </c>
      <c r="F75" s="56"/>
      <c r="G75" s="77"/>
      <c r="H75" s="52">
        <f t="shared" si="11"/>
        <v>1000</v>
      </c>
      <c r="I75" s="225"/>
      <c r="J75" s="224"/>
      <c r="K75" s="223"/>
    </row>
    <row r="76" spans="2:12" s="26" customFormat="1" x14ac:dyDescent="0.2">
      <c r="B76" s="37" t="s">
        <v>276</v>
      </c>
      <c r="C76" s="25"/>
      <c r="D76" s="25"/>
      <c r="E76" s="56">
        <v>1000</v>
      </c>
      <c r="F76" s="56"/>
      <c r="G76" s="77"/>
      <c r="H76" s="52">
        <f t="shared" si="11"/>
        <v>1000</v>
      </c>
      <c r="I76" s="225"/>
      <c r="J76" s="224"/>
      <c r="K76" s="223"/>
    </row>
    <row r="77" spans="2:12" s="26" customFormat="1" x14ac:dyDescent="0.2">
      <c r="B77" s="37" t="s">
        <v>277</v>
      </c>
      <c r="C77" s="25"/>
      <c r="D77" s="25"/>
      <c r="E77" s="56">
        <v>500</v>
      </c>
      <c r="F77" s="56"/>
      <c r="G77" s="77"/>
      <c r="H77" s="52">
        <f t="shared" si="11"/>
        <v>500</v>
      </c>
      <c r="I77" s="225"/>
      <c r="J77" s="224"/>
      <c r="K77" s="223"/>
    </row>
    <row r="78" spans="2:12" x14ac:dyDescent="0.2">
      <c r="B78" s="40" t="s">
        <v>115</v>
      </c>
      <c r="C78" s="31" t="s">
        <v>78</v>
      </c>
      <c r="D78" s="31" t="s">
        <v>190</v>
      </c>
      <c r="E78" s="59">
        <f>SUM(E79:E81)</f>
        <v>4000</v>
      </c>
      <c r="F78" s="59"/>
      <c r="G78" s="80"/>
      <c r="H78" s="59">
        <f t="shared" si="11"/>
        <v>4000</v>
      </c>
      <c r="I78" s="225"/>
      <c r="J78" s="224"/>
      <c r="K78" s="223"/>
    </row>
    <row r="79" spans="2:12" x14ac:dyDescent="0.2">
      <c r="B79" s="37" t="s">
        <v>280</v>
      </c>
      <c r="C79" s="25"/>
      <c r="D79" s="25"/>
      <c r="E79" s="56">
        <v>200</v>
      </c>
      <c r="F79" s="56"/>
      <c r="G79" s="77"/>
      <c r="H79" s="52">
        <f t="shared" si="11"/>
        <v>200</v>
      </c>
      <c r="I79" s="225"/>
      <c r="J79" s="224"/>
      <c r="K79" s="223"/>
    </row>
    <row r="80" spans="2:12" x14ac:dyDescent="0.2">
      <c r="B80" s="37" t="s">
        <v>118</v>
      </c>
      <c r="C80" s="25"/>
      <c r="D80" s="25"/>
      <c r="E80" s="56">
        <v>2000</v>
      </c>
      <c r="F80" s="56"/>
      <c r="G80" s="77"/>
      <c r="H80" s="52">
        <f t="shared" si="11"/>
        <v>2000</v>
      </c>
      <c r="I80" s="225"/>
      <c r="J80" s="224"/>
      <c r="K80" s="223"/>
    </row>
    <row r="81" spans="2:11" x14ac:dyDescent="0.2">
      <c r="B81" s="37" t="s">
        <v>281</v>
      </c>
      <c r="C81" s="25"/>
      <c r="D81" s="25"/>
      <c r="E81" s="56">
        <v>1800</v>
      </c>
      <c r="F81" s="56"/>
      <c r="G81" s="77"/>
      <c r="H81" s="52">
        <f t="shared" si="11"/>
        <v>1800</v>
      </c>
      <c r="I81" s="225"/>
      <c r="J81" s="224"/>
      <c r="K81" s="223"/>
    </row>
    <row r="82" spans="2:11" x14ac:dyDescent="0.2">
      <c r="B82" s="204" t="s">
        <v>134</v>
      </c>
      <c r="C82" s="28" t="s">
        <v>90</v>
      </c>
      <c r="D82" s="205"/>
      <c r="E82" s="206"/>
      <c r="F82" s="207">
        <f>E83+E84</f>
        <v>4300</v>
      </c>
      <c r="G82" s="208"/>
      <c r="H82" s="207">
        <f>F82+G82</f>
        <v>4300</v>
      </c>
      <c r="I82" s="225"/>
      <c r="J82" s="224"/>
      <c r="K82" s="223"/>
    </row>
    <row r="83" spans="2:11" x14ac:dyDescent="0.2">
      <c r="B83" s="209" t="s">
        <v>155</v>
      </c>
      <c r="C83" s="210"/>
      <c r="D83" s="211" t="s">
        <v>213</v>
      </c>
      <c r="E83" s="212">
        <v>1300</v>
      </c>
      <c r="F83" s="213"/>
      <c r="G83" s="214"/>
      <c r="H83" s="213">
        <f>E83+G82</f>
        <v>1300</v>
      </c>
      <c r="I83" s="225"/>
      <c r="J83" s="224"/>
      <c r="K83" s="223"/>
    </row>
    <row r="84" spans="2:11" x14ac:dyDescent="0.2">
      <c r="B84" s="209" t="s">
        <v>156</v>
      </c>
      <c r="C84" s="210"/>
      <c r="D84" s="211" t="s">
        <v>214</v>
      </c>
      <c r="E84" s="212">
        <v>3000</v>
      </c>
      <c r="F84" s="213"/>
      <c r="G84" s="214"/>
      <c r="H84" s="213">
        <f>E84+G83</f>
        <v>3000</v>
      </c>
      <c r="I84" s="225"/>
      <c r="J84" s="224"/>
      <c r="K84" s="223"/>
    </row>
    <row r="85" spans="2:11" x14ac:dyDescent="0.2">
      <c r="B85" s="40" t="s">
        <v>87</v>
      </c>
      <c r="C85" s="27" t="s">
        <v>78</v>
      </c>
      <c r="D85" s="27" t="s">
        <v>191</v>
      </c>
      <c r="E85" s="58">
        <f>SUM(E86:E87)</f>
        <v>1000</v>
      </c>
      <c r="F85" s="59"/>
      <c r="G85" s="80"/>
      <c r="H85" s="59">
        <f t="shared" si="11"/>
        <v>1000</v>
      </c>
      <c r="I85" s="225"/>
      <c r="J85" s="218"/>
      <c r="K85" s="223"/>
    </row>
    <row r="86" spans="2:11" x14ac:dyDescent="0.2">
      <c r="B86" s="37" t="s">
        <v>119</v>
      </c>
      <c r="C86" s="2"/>
      <c r="D86" s="2"/>
      <c r="E86" s="55">
        <v>500</v>
      </c>
      <c r="F86" s="55"/>
      <c r="G86" s="77"/>
      <c r="H86" s="52">
        <f t="shared" si="11"/>
        <v>500</v>
      </c>
      <c r="I86" s="225"/>
      <c r="J86" s="218"/>
      <c r="K86" s="223"/>
    </row>
    <row r="87" spans="2:11" x14ac:dyDescent="0.2">
      <c r="B87" s="37" t="s">
        <v>282</v>
      </c>
      <c r="C87" s="2"/>
      <c r="D87" s="2"/>
      <c r="E87" s="55">
        <v>500</v>
      </c>
      <c r="F87" s="55"/>
      <c r="G87" s="77"/>
      <c r="H87" s="52">
        <f t="shared" si="11"/>
        <v>500</v>
      </c>
      <c r="I87" s="225"/>
      <c r="J87" s="218"/>
      <c r="K87" s="223"/>
    </row>
    <row r="88" spans="2:11" x14ac:dyDescent="0.2">
      <c r="B88" s="41" t="s">
        <v>146</v>
      </c>
      <c r="C88" s="4"/>
      <c r="D88" s="4"/>
      <c r="E88" s="60"/>
      <c r="F88" s="60">
        <f>SUM(E89+E92+E96+E98+E102+E107+E100)</f>
        <v>63304</v>
      </c>
      <c r="G88" s="76"/>
      <c r="H88" s="54">
        <f>F88+G88</f>
        <v>63304</v>
      </c>
      <c r="I88" s="225"/>
      <c r="J88" s="218"/>
      <c r="K88" s="223"/>
    </row>
    <row r="89" spans="2:11" x14ac:dyDescent="0.2">
      <c r="B89" s="170" t="s">
        <v>83</v>
      </c>
      <c r="C89" s="4" t="s">
        <v>78</v>
      </c>
      <c r="D89" s="4" t="s">
        <v>192</v>
      </c>
      <c r="E89" s="60">
        <f>E90+E91</f>
        <v>21472</v>
      </c>
      <c r="F89" s="60"/>
      <c r="G89" s="76"/>
      <c r="H89" s="54">
        <f t="shared" si="11"/>
        <v>21472</v>
      </c>
      <c r="I89" s="225"/>
      <c r="J89" s="218"/>
      <c r="K89" s="223"/>
    </row>
    <row r="90" spans="2:11" s="26" customFormat="1" x14ac:dyDescent="0.2">
      <c r="B90" s="169" t="s">
        <v>84</v>
      </c>
      <c r="C90" s="25"/>
      <c r="D90" s="25"/>
      <c r="E90" s="55">
        <v>9472</v>
      </c>
      <c r="F90" s="55"/>
      <c r="G90" s="77"/>
      <c r="H90" s="52">
        <f t="shared" si="11"/>
        <v>9472</v>
      </c>
      <c r="I90" s="225"/>
      <c r="J90" s="218"/>
      <c r="K90" s="223"/>
    </row>
    <row r="91" spans="2:11" s="26" customFormat="1" x14ac:dyDescent="0.2">
      <c r="B91" s="169" t="s">
        <v>353</v>
      </c>
      <c r="C91" s="25"/>
      <c r="D91" s="25"/>
      <c r="E91" s="55">
        <v>12000</v>
      </c>
      <c r="F91" s="55"/>
      <c r="G91" s="77"/>
      <c r="H91" s="52">
        <f t="shared" si="11"/>
        <v>12000</v>
      </c>
      <c r="I91" s="225"/>
      <c r="J91" s="218"/>
      <c r="K91" s="223"/>
    </row>
    <row r="92" spans="2:11" x14ac:dyDescent="0.2">
      <c r="B92" s="42" t="s">
        <v>85</v>
      </c>
      <c r="C92" s="32" t="s">
        <v>78</v>
      </c>
      <c r="D92" s="32" t="s">
        <v>193</v>
      </c>
      <c r="E92" s="54">
        <f>SUM(E93:E95)</f>
        <v>14982</v>
      </c>
      <c r="F92" s="60"/>
      <c r="G92" s="76"/>
      <c r="H92" s="54">
        <f t="shared" si="11"/>
        <v>14982</v>
      </c>
      <c r="I92" s="225"/>
      <c r="J92" s="224"/>
      <c r="K92" s="223"/>
    </row>
    <row r="93" spans="2:11" x14ac:dyDescent="0.2">
      <c r="B93" s="2" t="s">
        <v>86</v>
      </c>
      <c r="C93" s="2"/>
      <c r="D93" s="2"/>
      <c r="E93" s="53">
        <f>7860+1022</f>
        <v>8882</v>
      </c>
      <c r="F93" s="56"/>
      <c r="G93" s="77"/>
      <c r="H93" s="52">
        <f t="shared" si="11"/>
        <v>8882</v>
      </c>
      <c r="I93" s="225"/>
      <c r="J93" s="218"/>
      <c r="K93" s="223"/>
    </row>
    <row r="94" spans="2:11" x14ac:dyDescent="0.2">
      <c r="B94" s="38" t="s">
        <v>283</v>
      </c>
      <c r="C94" s="2"/>
      <c r="D94" s="2"/>
      <c r="E94" s="53">
        <v>5000</v>
      </c>
      <c r="F94" s="55"/>
      <c r="G94" s="77"/>
      <c r="H94" s="52">
        <f t="shared" si="11"/>
        <v>5000</v>
      </c>
      <c r="I94" s="225"/>
      <c r="J94" s="218"/>
      <c r="K94" s="223"/>
    </row>
    <row r="95" spans="2:11" x14ac:dyDescent="0.2">
      <c r="B95" s="38" t="s">
        <v>284</v>
      </c>
      <c r="C95" s="2"/>
      <c r="D95" s="2"/>
      <c r="E95" s="53">
        <v>1100</v>
      </c>
      <c r="F95" s="55"/>
      <c r="G95" s="77"/>
      <c r="H95" s="52">
        <f t="shared" si="11"/>
        <v>1100</v>
      </c>
      <c r="I95" s="225"/>
      <c r="J95" s="218"/>
      <c r="K95" s="223"/>
    </row>
    <row r="96" spans="2:11" x14ac:dyDescent="0.2">
      <c r="B96" s="42" t="s">
        <v>120</v>
      </c>
      <c r="C96" s="4" t="s">
        <v>78</v>
      </c>
      <c r="D96" s="4" t="s">
        <v>194</v>
      </c>
      <c r="E96" s="60">
        <v>2000</v>
      </c>
      <c r="F96" s="60"/>
      <c r="G96" s="76"/>
      <c r="H96" s="54">
        <f t="shared" si="11"/>
        <v>2000</v>
      </c>
      <c r="I96" s="225"/>
      <c r="J96" s="218"/>
      <c r="K96" s="223"/>
    </row>
    <row r="97" spans="2:13" x14ac:dyDescent="0.2">
      <c r="B97" s="38" t="s">
        <v>88</v>
      </c>
      <c r="C97" s="2"/>
      <c r="D97" s="2"/>
      <c r="E97" s="53">
        <v>2000</v>
      </c>
      <c r="F97" s="55"/>
      <c r="G97" s="77"/>
      <c r="H97" s="52">
        <f t="shared" si="11"/>
        <v>2000</v>
      </c>
      <c r="I97" s="225"/>
      <c r="J97" s="218"/>
      <c r="K97" s="223"/>
    </row>
    <row r="98" spans="2:13" x14ac:dyDescent="0.2">
      <c r="B98" s="42" t="s">
        <v>267</v>
      </c>
      <c r="C98" s="4" t="s">
        <v>78</v>
      </c>
      <c r="D98" s="4" t="s">
        <v>195</v>
      </c>
      <c r="E98" s="60">
        <f>SUM(E99)</f>
        <v>12050</v>
      </c>
      <c r="F98" s="60"/>
      <c r="G98" s="76"/>
      <c r="H98" s="54">
        <f t="shared" si="11"/>
        <v>12050</v>
      </c>
      <c r="I98" s="225"/>
      <c r="J98" s="218"/>
      <c r="K98" s="223"/>
    </row>
    <row r="99" spans="2:13" x14ac:dyDescent="0.2">
      <c r="B99" s="43" t="s">
        <v>285</v>
      </c>
      <c r="C99" s="2"/>
      <c r="D99" s="2"/>
      <c r="E99" s="53">
        <v>12050</v>
      </c>
      <c r="F99" s="55"/>
      <c r="G99" s="77"/>
      <c r="H99" s="52">
        <f t="shared" si="11"/>
        <v>12050</v>
      </c>
      <c r="I99" s="225"/>
      <c r="J99" s="218"/>
      <c r="K99" s="223"/>
    </row>
    <row r="100" spans="2:13" x14ac:dyDescent="0.2">
      <c r="B100" s="42" t="s">
        <v>269</v>
      </c>
      <c r="C100" s="4" t="s">
        <v>78</v>
      </c>
      <c r="D100" s="4"/>
      <c r="E100" s="60">
        <v>6000</v>
      </c>
      <c r="F100" s="60"/>
      <c r="G100" s="76"/>
      <c r="H100" s="54">
        <f t="shared" ref="H100:H101" si="12">E100+G100</f>
        <v>6000</v>
      </c>
      <c r="I100" s="225"/>
      <c r="J100" s="218"/>
      <c r="K100" s="223"/>
    </row>
    <row r="101" spans="2:13" x14ac:dyDescent="0.2">
      <c r="B101" s="172" t="s">
        <v>286</v>
      </c>
      <c r="C101" s="2"/>
      <c r="D101" s="2"/>
      <c r="E101" s="53">
        <v>6000</v>
      </c>
      <c r="F101" s="55"/>
      <c r="G101" s="77"/>
      <c r="H101" s="52">
        <f t="shared" si="12"/>
        <v>6000</v>
      </c>
      <c r="I101" s="225"/>
      <c r="J101" s="218"/>
      <c r="K101" s="223"/>
    </row>
    <row r="102" spans="2:13" x14ac:dyDescent="0.2">
      <c r="B102" s="42" t="s">
        <v>268</v>
      </c>
      <c r="C102" s="4" t="s">
        <v>78</v>
      </c>
      <c r="D102" s="4" t="s">
        <v>196</v>
      </c>
      <c r="E102" s="60">
        <f>SUM(E103:E106)</f>
        <v>4800</v>
      </c>
      <c r="F102" s="60"/>
      <c r="G102" s="76"/>
      <c r="H102" s="54">
        <f t="shared" si="11"/>
        <v>4800</v>
      </c>
      <c r="I102" s="225"/>
      <c r="J102" s="218"/>
      <c r="K102" s="223"/>
    </row>
    <row r="103" spans="2:13" x14ac:dyDescent="0.2">
      <c r="B103" s="38" t="s">
        <v>121</v>
      </c>
      <c r="C103" s="2"/>
      <c r="D103" s="2"/>
      <c r="E103" s="53">
        <v>1300</v>
      </c>
      <c r="F103" s="55"/>
      <c r="G103" s="77"/>
      <c r="H103" s="52">
        <f t="shared" si="11"/>
        <v>1300</v>
      </c>
      <c r="I103" s="225"/>
      <c r="J103" s="218"/>
      <c r="K103" s="223"/>
    </row>
    <row r="104" spans="2:13" x14ac:dyDescent="0.2">
      <c r="B104" s="38" t="s">
        <v>122</v>
      </c>
      <c r="C104" s="2"/>
      <c r="D104" s="2"/>
      <c r="E104" s="53">
        <v>1300</v>
      </c>
      <c r="F104" s="55"/>
      <c r="G104" s="77"/>
      <c r="H104" s="52">
        <f t="shared" si="11"/>
        <v>1300</v>
      </c>
      <c r="I104" s="225"/>
      <c r="J104" s="218"/>
      <c r="K104" s="223"/>
    </row>
    <row r="105" spans="2:13" x14ac:dyDescent="0.2">
      <c r="B105" s="38" t="s">
        <v>287</v>
      </c>
      <c r="C105" s="2"/>
      <c r="D105" s="2"/>
      <c r="E105" s="53">
        <v>1200</v>
      </c>
      <c r="F105" s="55"/>
      <c r="G105" s="77"/>
      <c r="H105" s="52">
        <f t="shared" si="11"/>
        <v>1200</v>
      </c>
      <c r="I105" s="225"/>
      <c r="J105" s="218"/>
      <c r="K105" s="223"/>
    </row>
    <row r="106" spans="2:13" x14ac:dyDescent="0.2">
      <c r="B106" s="38" t="s">
        <v>288</v>
      </c>
      <c r="C106" s="2"/>
      <c r="D106" s="2"/>
      <c r="E106" s="53">
        <v>1000</v>
      </c>
      <c r="F106" s="55"/>
      <c r="G106" s="77"/>
      <c r="H106" s="52">
        <f t="shared" si="11"/>
        <v>1000</v>
      </c>
      <c r="I106" s="225"/>
      <c r="J106" s="218"/>
      <c r="K106" s="223"/>
    </row>
    <row r="107" spans="2:13" x14ac:dyDescent="0.2">
      <c r="B107" s="42" t="s">
        <v>124</v>
      </c>
      <c r="C107" s="4" t="s">
        <v>78</v>
      </c>
      <c r="D107" s="4" t="s">
        <v>197</v>
      </c>
      <c r="E107" s="60">
        <v>2000</v>
      </c>
      <c r="F107" s="60"/>
      <c r="G107" s="76"/>
      <c r="H107" s="54">
        <f t="shared" si="11"/>
        <v>2000</v>
      </c>
      <c r="I107" s="225"/>
      <c r="J107" s="218"/>
      <c r="K107" s="223"/>
      <c r="L107" s="34"/>
    </row>
    <row r="108" spans="2:13" x14ac:dyDescent="0.2">
      <c r="B108" s="157" t="s">
        <v>349</v>
      </c>
      <c r="C108" s="166">
        <v>182877.75</v>
      </c>
      <c r="D108" s="166">
        <v>223517.25</v>
      </c>
      <c r="E108" s="166">
        <v>264156.75</v>
      </c>
      <c r="F108" s="215">
        <f>263800.2/812790</f>
        <v>0.32456132580371316</v>
      </c>
      <c r="G108" s="157"/>
      <c r="H108" s="157"/>
      <c r="I108" s="225"/>
      <c r="J108" s="218"/>
      <c r="K108" s="223"/>
      <c r="L108" s="34"/>
    </row>
    <row r="109" spans="2:13" x14ac:dyDescent="0.2">
      <c r="B109" s="21" t="s">
        <v>89</v>
      </c>
      <c r="C109" s="21" t="s">
        <v>90</v>
      </c>
      <c r="D109" s="21"/>
      <c r="E109" s="57"/>
      <c r="F109" s="57">
        <f>SUM(F110:F212)</f>
        <v>264170.59999999998</v>
      </c>
      <c r="G109" s="79"/>
      <c r="H109" s="57">
        <f>SUM(F110:F212)</f>
        <v>264170.59999999998</v>
      </c>
      <c r="I109" s="35">
        <f>H109/F8</f>
        <v>0.32501704007185117</v>
      </c>
      <c r="J109" s="218">
        <v>0.27500000000000002</v>
      </c>
      <c r="K109" s="225">
        <f>I109-J109</f>
        <v>5.0017040071851149E-2</v>
      </c>
      <c r="L109" s="34"/>
    </row>
    <row r="110" spans="2:13" x14ac:dyDescent="0.2">
      <c r="B110" s="29" t="s">
        <v>125</v>
      </c>
      <c r="C110" s="24" t="s">
        <v>90</v>
      </c>
      <c r="D110" s="44" t="s">
        <v>198</v>
      </c>
      <c r="E110" s="60"/>
      <c r="F110" s="61">
        <f>SUM(E111:E111)</f>
        <v>6210</v>
      </c>
      <c r="G110" s="81"/>
      <c r="H110" s="61">
        <f>F110+G110</f>
        <v>6210</v>
      </c>
      <c r="I110" s="35"/>
      <c r="J110" s="223"/>
      <c r="K110" s="227"/>
      <c r="L110" s="33"/>
      <c r="M110" s="34"/>
    </row>
    <row r="111" spans="2:13" x14ac:dyDescent="0.2">
      <c r="B111" s="45" t="s">
        <v>147</v>
      </c>
      <c r="C111" s="46"/>
      <c r="D111" s="47"/>
      <c r="E111" s="62">
        <v>6210</v>
      </c>
      <c r="F111" s="63"/>
      <c r="G111" s="82"/>
      <c r="H111" s="63"/>
      <c r="I111" s="35"/>
      <c r="J111" s="223"/>
      <c r="K111" s="227"/>
      <c r="L111" s="33"/>
      <c r="M111" s="34"/>
    </row>
    <row r="112" spans="2:13" x14ac:dyDescent="0.2">
      <c r="B112" s="30" t="s">
        <v>126</v>
      </c>
      <c r="C112" s="24" t="s">
        <v>90</v>
      </c>
      <c r="D112" s="44" t="s">
        <v>199</v>
      </c>
      <c r="E112" s="60"/>
      <c r="F112" s="61">
        <f>SUM(E113:E114)</f>
        <v>6940</v>
      </c>
      <c r="G112" s="81"/>
      <c r="H112" s="61">
        <f>F112+G112</f>
        <v>6940</v>
      </c>
      <c r="I112" s="35"/>
      <c r="J112" s="223"/>
      <c r="K112" s="227"/>
      <c r="L112" s="33"/>
      <c r="M112" s="34"/>
    </row>
    <row r="113" spans="2:13" x14ac:dyDescent="0.2">
      <c r="B113" s="45" t="s">
        <v>148</v>
      </c>
      <c r="C113" s="46"/>
      <c r="D113" s="47"/>
      <c r="E113" s="62">
        <v>4460</v>
      </c>
      <c r="F113" s="63"/>
      <c r="G113" s="82"/>
      <c r="H113" s="63"/>
      <c r="I113" s="35"/>
      <c r="J113" s="223"/>
      <c r="K113" s="227"/>
      <c r="L113" s="33"/>
      <c r="M113" s="34"/>
    </row>
    <row r="114" spans="2:13" x14ac:dyDescent="0.2">
      <c r="B114" s="48" t="s">
        <v>289</v>
      </c>
      <c r="C114" s="49"/>
      <c r="D114" s="50"/>
      <c r="E114" s="65">
        <v>2480</v>
      </c>
      <c r="F114" s="66"/>
      <c r="G114" s="83"/>
      <c r="H114" s="66"/>
      <c r="I114" s="35"/>
      <c r="J114" s="223"/>
      <c r="K114" s="227"/>
      <c r="L114" s="33"/>
      <c r="M114" s="34"/>
    </row>
    <row r="115" spans="2:13" x14ac:dyDescent="0.2">
      <c r="B115" s="29" t="s">
        <v>123</v>
      </c>
      <c r="C115" s="24" t="s">
        <v>90</v>
      </c>
      <c r="D115" s="44" t="s">
        <v>200</v>
      </c>
      <c r="E115" s="64"/>
      <c r="F115" s="61">
        <f>SUM(E116:E117)</f>
        <v>4350</v>
      </c>
      <c r="G115" s="81"/>
      <c r="H115" s="61">
        <f>F115+G115</f>
        <v>4350</v>
      </c>
      <c r="I115" s="35"/>
      <c r="J115" s="223"/>
      <c r="K115" s="227"/>
      <c r="L115" s="33"/>
      <c r="M115" s="34"/>
    </row>
    <row r="116" spans="2:13" x14ac:dyDescent="0.2">
      <c r="B116" s="48" t="s">
        <v>149</v>
      </c>
      <c r="C116" s="49"/>
      <c r="D116" s="50"/>
      <c r="E116" s="65">
        <v>2950</v>
      </c>
      <c r="F116" s="66"/>
      <c r="G116" s="83"/>
      <c r="H116" s="66"/>
      <c r="I116" s="35"/>
      <c r="J116" s="223"/>
      <c r="K116" s="227"/>
      <c r="L116" s="33"/>
      <c r="M116" s="34"/>
    </row>
    <row r="117" spans="2:13" x14ac:dyDescent="0.2">
      <c r="B117" s="48" t="s">
        <v>290</v>
      </c>
      <c r="C117" s="49"/>
      <c r="D117" s="50"/>
      <c r="E117" s="65">
        <v>1400</v>
      </c>
      <c r="F117" s="66"/>
      <c r="G117" s="83"/>
      <c r="H117" s="66"/>
      <c r="I117" s="35"/>
      <c r="J117" s="223"/>
      <c r="K117" s="227"/>
      <c r="L117" s="33"/>
      <c r="M117" s="34"/>
    </row>
    <row r="118" spans="2:13" x14ac:dyDescent="0.2">
      <c r="B118" s="30" t="s">
        <v>127</v>
      </c>
      <c r="C118" s="24" t="s">
        <v>90</v>
      </c>
      <c r="D118" s="44" t="s">
        <v>201</v>
      </c>
      <c r="E118" s="67"/>
      <c r="F118" s="61">
        <f>SUM(E119:E119)</f>
        <v>4356</v>
      </c>
      <c r="G118" s="81"/>
      <c r="H118" s="61">
        <f>F118+G118</f>
        <v>4356</v>
      </c>
      <c r="I118" s="35"/>
      <c r="J118" s="223"/>
      <c r="K118" s="227"/>
      <c r="L118" s="33"/>
      <c r="M118" s="34"/>
    </row>
    <row r="119" spans="2:13" x14ac:dyDescent="0.2">
      <c r="B119" s="45" t="s">
        <v>291</v>
      </c>
      <c r="C119" s="46"/>
      <c r="D119" s="47"/>
      <c r="E119" s="62">
        <v>4356</v>
      </c>
      <c r="F119" s="63"/>
      <c r="G119" s="82"/>
      <c r="H119" s="63"/>
      <c r="I119" s="35"/>
      <c r="J119" s="223"/>
      <c r="K119" s="227"/>
      <c r="L119" s="33"/>
      <c r="M119" s="34"/>
    </row>
    <row r="120" spans="2:13" x14ac:dyDescent="0.2">
      <c r="B120" s="30" t="s">
        <v>128</v>
      </c>
      <c r="C120" s="24" t="s">
        <v>90</v>
      </c>
      <c r="D120" s="44" t="s">
        <v>171</v>
      </c>
      <c r="E120" s="67"/>
      <c r="F120" s="61">
        <f>SUM(E121:E122)</f>
        <v>1355</v>
      </c>
      <c r="G120" s="81"/>
      <c r="H120" s="61">
        <f>F120+G120</f>
        <v>1355</v>
      </c>
      <c r="I120" s="35"/>
      <c r="J120" s="218"/>
      <c r="K120" s="227"/>
      <c r="L120" s="33"/>
      <c r="M120" s="34"/>
    </row>
    <row r="121" spans="2:13" x14ac:dyDescent="0.2">
      <c r="B121" s="45" t="s">
        <v>150</v>
      </c>
      <c r="C121" s="46"/>
      <c r="D121" s="47" t="s">
        <v>202</v>
      </c>
      <c r="E121" s="62">
        <v>400</v>
      </c>
      <c r="F121" s="63"/>
      <c r="G121" s="82"/>
      <c r="H121" s="63">
        <f>E121+G121</f>
        <v>400</v>
      </c>
      <c r="I121" s="35"/>
      <c r="J121" s="223"/>
      <c r="K121" s="227"/>
      <c r="L121" s="33"/>
      <c r="M121" s="34"/>
    </row>
    <row r="122" spans="2:13" x14ac:dyDescent="0.2">
      <c r="B122" s="45" t="s">
        <v>151</v>
      </c>
      <c r="C122" s="46"/>
      <c r="D122" s="47" t="s">
        <v>203</v>
      </c>
      <c r="E122" s="62">
        <v>955</v>
      </c>
      <c r="F122" s="63"/>
      <c r="G122" s="82"/>
      <c r="H122" s="63">
        <f>E122+G122</f>
        <v>955</v>
      </c>
      <c r="I122" s="35"/>
      <c r="J122" s="223"/>
      <c r="K122" s="227"/>
      <c r="L122" s="33"/>
      <c r="M122" s="34"/>
    </row>
    <row r="123" spans="2:13" x14ac:dyDescent="0.2">
      <c r="B123" s="29" t="s">
        <v>129</v>
      </c>
      <c r="C123" s="24" t="s">
        <v>90</v>
      </c>
      <c r="D123" s="44" t="s">
        <v>244</v>
      </c>
      <c r="E123" s="64"/>
      <c r="F123" s="61">
        <f>E124</f>
        <v>14943</v>
      </c>
      <c r="G123" s="81"/>
      <c r="H123" s="61">
        <f>F123+G123</f>
        <v>14943</v>
      </c>
      <c r="I123" s="35"/>
      <c r="J123" s="223"/>
      <c r="K123" s="227"/>
      <c r="L123" s="33"/>
      <c r="M123" s="34"/>
    </row>
    <row r="124" spans="2:13" x14ac:dyDescent="0.2">
      <c r="B124" s="45" t="s">
        <v>152</v>
      </c>
      <c r="C124" s="46"/>
      <c r="D124" s="47"/>
      <c r="E124" s="62">
        <v>14943</v>
      </c>
      <c r="F124" s="63"/>
      <c r="G124" s="82"/>
      <c r="H124" s="63"/>
      <c r="I124" s="35"/>
      <c r="J124" s="218"/>
      <c r="K124" s="227"/>
      <c r="L124" s="33"/>
      <c r="M124" s="34"/>
    </row>
    <row r="125" spans="2:13" x14ac:dyDescent="0.2">
      <c r="B125" s="30" t="s">
        <v>130</v>
      </c>
      <c r="C125" s="24" t="s">
        <v>90</v>
      </c>
      <c r="D125" s="44" t="s">
        <v>204</v>
      </c>
      <c r="E125" s="67"/>
      <c r="F125" s="61">
        <f>E126</f>
        <v>3675</v>
      </c>
      <c r="G125" s="81"/>
      <c r="H125" s="61">
        <f>F125+G125</f>
        <v>3675</v>
      </c>
      <c r="I125" s="35"/>
      <c r="J125" s="223"/>
      <c r="K125" s="227"/>
      <c r="L125" s="33"/>
      <c r="M125" s="34"/>
    </row>
    <row r="126" spans="2:13" x14ac:dyDescent="0.2">
      <c r="B126" s="48" t="s">
        <v>292</v>
      </c>
      <c r="C126" s="49"/>
      <c r="D126" s="50"/>
      <c r="E126" s="65">
        <v>3675</v>
      </c>
      <c r="F126" s="66"/>
      <c r="G126" s="83"/>
      <c r="H126" s="66"/>
      <c r="I126" s="35"/>
      <c r="J126" s="223"/>
      <c r="K126" s="227"/>
      <c r="L126" s="33"/>
      <c r="M126" s="34"/>
    </row>
    <row r="127" spans="2:13" x14ac:dyDescent="0.2">
      <c r="B127" s="30" t="s">
        <v>131</v>
      </c>
      <c r="C127" s="24" t="s">
        <v>90</v>
      </c>
      <c r="D127" s="44" t="s">
        <v>171</v>
      </c>
      <c r="E127" s="60"/>
      <c r="F127" s="61">
        <f>SUM(E128:E129)</f>
        <v>3988.6</v>
      </c>
      <c r="G127" s="81"/>
      <c r="H127" s="61">
        <f>F127+G127</f>
        <v>3988.6</v>
      </c>
      <c r="I127" s="35"/>
      <c r="J127" s="223"/>
      <c r="K127" s="227"/>
      <c r="L127" s="33"/>
      <c r="M127" s="34"/>
    </row>
    <row r="128" spans="2:13" x14ac:dyDescent="0.2">
      <c r="B128" s="45" t="s">
        <v>153</v>
      </c>
      <c r="C128" s="46"/>
      <c r="D128" s="47" t="s">
        <v>205</v>
      </c>
      <c r="E128" s="62">
        <v>2988.6</v>
      </c>
      <c r="F128" s="63"/>
      <c r="G128" s="82"/>
      <c r="H128" s="63">
        <f>E128+G128</f>
        <v>2988.6</v>
      </c>
      <c r="I128" s="35"/>
      <c r="J128" s="223"/>
      <c r="K128" s="227"/>
      <c r="L128" s="33"/>
      <c r="M128" s="34"/>
    </row>
    <row r="129" spans="2:13" x14ac:dyDescent="0.2">
      <c r="B129" s="45" t="s">
        <v>293</v>
      </c>
      <c r="C129" s="46"/>
      <c r="D129" s="47"/>
      <c r="E129" s="62">
        <v>1000</v>
      </c>
      <c r="F129" s="63"/>
      <c r="G129" s="82"/>
      <c r="H129" s="63"/>
      <c r="I129" s="35"/>
      <c r="J129" s="223"/>
      <c r="K129" s="227"/>
      <c r="L129" s="33"/>
      <c r="M129" s="34"/>
    </row>
    <row r="130" spans="2:13" x14ac:dyDescent="0.2">
      <c r="B130" s="29" t="s">
        <v>91</v>
      </c>
      <c r="C130" s="24" t="s">
        <v>90</v>
      </c>
      <c r="D130" s="44" t="s">
        <v>206</v>
      </c>
      <c r="E130" s="64"/>
      <c r="F130" s="61">
        <f>E131</f>
        <v>9713</v>
      </c>
      <c r="G130" s="81"/>
      <c r="H130" s="61">
        <f>F130+G130</f>
        <v>9713</v>
      </c>
      <c r="I130" s="222"/>
      <c r="J130" s="223"/>
      <c r="K130" s="227"/>
      <c r="L130" s="33"/>
      <c r="M130" s="34"/>
    </row>
    <row r="131" spans="2:13" x14ac:dyDescent="0.2">
      <c r="B131" s="48" t="s">
        <v>294</v>
      </c>
      <c r="C131" s="49"/>
      <c r="D131" s="50"/>
      <c r="E131" s="65">
        <v>9713</v>
      </c>
      <c r="F131" s="66"/>
      <c r="G131" s="83"/>
      <c r="H131" s="66"/>
      <c r="I131" s="222"/>
      <c r="J131" s="223"/>
      <c r="K131" s="227"/>
      <c r="L131" s="33"/>
      <c r="M131" s="34"/>
    </row>
    <row r="132" spans="2:13" x14ac:dyDescent="0.2">
      <c r="B132" s="29" t="s">
        <v>93</v>
      </c>
      <c r="C132" s="24" t="s">
        <v>90</v>
      </c>
      <c r="D132" s="44" t="s">
        <v>207</v>
      </c>
      <c r="E132" s="60"/>
      <c r="F132" s="61">
        <f>E133</f>
        <v>4370</v>
      </c>
      <c r="G132" s="81"/>
      <c r="H132" s="61">
        <f>F132+G132</f>
        <v>4370</v>
      </c>
      <c r="I132" s="222"/>
      <c r="J132" s="223"/>
      <c r="K132" s="227"/>
      <c r="L132" s="33"/>
      <c r="M132" s="34"/>
    </row>
    <row r="133" spans="2:13" x14ac:dyDescent="0.2">
      <c r="B133" s="45" t="s">
        <v>154</v>
      </c>
      <c r="C133" s="46"/>
      <c r="D133" s="47"/>
      <c r="E133" s="62">
        <v>4370</v>
      </c>
      <c r="F133" s="63"/>
      <c r="G133" s="82"/>
      <c r="H133" s="63"/>
      <c r="I133" s="222"/>
      <c r="J133" s="223"/>
      <c r="K133" s="227"/>
      <c r="L133" s="33"/>
      <c r="M133" s="34"/>
    </row>
    <row r="134" spans="2:13" x14ac:dyDescent="0.2">
      <c r="B134" s="30" t="s">
        <v>132</v>
      </c>
      <c r="C134" s="24" t="s">
        <v>90</v>
      </c>
      <c r="D134" s="44" t="s">
        <v>171</v>
      </c>
      <c r="E134" s="67"/>
      <c r="F134" s="61">
        <v>3480</v>
      </c>
      <c r="G134" s="81"/>
      <c r="H134" s="61">
        <f>F134+G134</f>
        <v>3480</v>
      </c>
      <c r="I134" s="35"/>
      <c r="J134" s="218"/>
      <c r="K134" s="227"/>
      <c r="L134" s="33"/>
      <c r="M134" s="34"/>
    </row>
    <row r="135" spans="2:13" x14ac:dyDescent="0.2">
      <c r="B135" s="48" t="s">
        <v>295</v>
      </c>
      <c r="C135" s="49" t="s">
        <v>171</v>
      </c>
      <c r="D135" s="50" t="s">
        <v>208</v>
      </c>
      <c r="E135" s="65">
        <v>3480</v>
      </c>
      <c r="F135" s="66"/>
      <c r="G135" s="83"/>
      <c r="H135" s="66"/>
      <c r="I135" s="35"/>
      <c r="J135" s="223"/>
      <c r="K135" s="227"/>
      <c r="L135" s="33"/>
      <c r="M135" s="34"/>
    </row>
    <row r="136" spans="2:13" x14ac:dyDescent="0.2">
      <c r="B136" s="29" t="s">
        <v>133</v>
      </c>
      <c r="C136" s="24" t="s">
        <v>90</v>
      </c>
      <c r="D136" s="44"/>
      <c r="E136" s="64"/>
      <c r="F136" s="61">
        <v>5000</v>
      </c>
      <c r="G136" s="81"/>
      <c r="H136" s="61">
        <f>F136+G136</f>
        <v>5000</v>
      </c>
      <c r="I136" s="35"/>
      <c r="J136" s="223"/>
      <c r="K136" s="227"/>
      <c r="L136" s="33"/>
      <c r="M136" s="34"/>
    </row>
    <row r="137" spans="2:13" x14ac:dyDescent="0.2">
      <c r="B137" s="48" t="s">
        <v>296</v>
      </c>
      <c r="C137" s="49"/>
      <c r="D137" s="50" t="s">
        <v>209</v>
      </c>
      <c r="E137" s="65">
        <v>5000</v>
      </c>
      <c r="F137" s="66"/>
      <c r="G137" s="83"/>
      <c r="H137" s="66">
        <f>E137+G136</f>
        <v>5000</v>
      </c>
      <c r="I137" s="35"/>
      <c r="J137" s="223"/>
      <c r="K137" s="227"/>
      <c r="L137" s="33"/>
      <c r="M137" s="34"/>
    </row>
    <row r="138" spans="2:13" x14ac:dyDescent="0.2">
      <c r="B138" s="30" t="s">
        <v>298</v>
      </c>
      <c r="C138" s="24"/>
      <c r="D138" s="44"/>
      <c r="E138" s="67"/>
      <c r="F138" s="61">
        <f>SUM(E139:E140)</f>
        <v>3760</v>
      </c>
      <c r="G138" s="81"/>
      <c r="H138" s="61"/>
      <c r="I138" s="35"/>
      <c r="J138" s="218"/>
      <c r="K138" s="227"/>
      <c r="L138" s="33"/>
      <c r="M138" s="34"/>
    </row>
    <row r="139" spans="2:13" x14ac:dyDescent="0.2">
      <c r="B139" s="173" t="s">
        <v>299</v>
      </c>
      <c r="C139" s="46"/>
      <c r="D139" s="47"/>
      <c r="E139" s="174">
        <v>1800</v>
      </c>
      <c r="F139" s="63"/>
      <c r="G139" s="82"/>
      <c r="H139" s="63"/>
      <c r="I139" s="35"/>
      <c r="J139" s="218"/>
      <c r="K139" s="227"/>
      <c r="L139" s="33"/>
      <c r="M139" s="34"/>
    </row>
    <row r="140" spans="2:13" x14ac:dyDescent="0.2">
      <c r="B140" s="173" t="s">
        <v>300</v>
      </c>
      <c r="C140" s="46"/>
      <c r="D140" s="47"/>
      <c r="E140" s="174">
        <v>1960</v>
      </c>
      <c r="F140" s="63"/>
      <c r="G140" s="82"/>
      <c r="H140" s="63"/>
      <c r="I140" s="35"/>
      <c r="J140" s="218"/>
      <c r="K140" s="227"/>
      <c r="L140" s="33"/>
      <c r="M140" s="34"/>
    </row>
    <row r="141" spans="2:13" x14ac:dyDescent="0.2">
      <c r="B141" s="30" t="s">
        <v>297</v>
      </c>
      <c r="C141" s="24" t="s">
        <v>90</v>
      </c>
      <c r="D141" s="44" t="s">
        <v>210</v>
      </c>
      <c r="E141" s="67"/>
      <c r="F141" s="61">
        <f>E142</f>
        <v>4981</v>
      </c>
      <c r="G141" s="81"/>
      <c r="H141" s="61">
        <f>F141+G141</f>
        <v>4981</v>
      </c>
      <c r="I141" s="35"/>
      <c r="J141" s="218"/>
      <c r="K141" s="227"/>
      <c r="L141" s="33"/>
      <c r="M141" s="34"/>
    </row>
    <row r="142" spans="2:13" x14ac:dyDescent="0.2">
      <c r="B142" s="45" t="s">
        <v>301</v>
      </c>
      <c r="C142" s="46"/>
      <c r="D142" s="47"/>
      <c r="E142" s="62">
        <v>4981</v>
      </c>
      <c r="F142" s="63"/>
      <c r="G142" s="82"/>
      <c r="H142" s="63"/>
      <c r="I142" s="35"/>
      <c r="J142" s="223"/>
      <c r="K142" s="227"/>
      <c r="L142" s="33"/>
      <c r="M142" s="34"/>
    </row>
    <row r="143" spans="2:13" x14ac:dyDescent="0.2">
      <c r="B143" s="29" t="s">
        <v>302</v>
      </c>
      <c r="C143" s="24"/>
      <c r="D143" s="44"/>
      <c r="E143" s="64"/>
      <c r="F143" s="61">
        <v>9500</v>
      </c>
      <c r="G143" s="81"/>
      <c r="H143" s="61"/>
      <c r="I143" s="35"/>
      <c r="J143" s="218"/>
      <c r="K143" s="227"/>
      <c r="L143" s="33"/>
      <c r="M143" s="34"/>
    </row>
    <row r="144" spans="2:13" x14ac:dyDescent="0.2">
      <c r="B144" s="51" t="s">
        <v>303</v>
      </c>
      <c r="C144" s="46"/>
      <c r="D144" s="47"/>
      <c r="E144" s="175">
        <v>9500</v>
      </c>
      <c r="F144" s="63"/>
      <c r="G144" s="82"/>
      <c r="H144" s="63"/>
      <c r="I144" s="35"/>
      <c r="J144" s="218"/>
      <c r="K144" s="227"/>
      <c r="L144" s="33"/>
      <c r="M144" s="34"/>
    </row>
    <row r="145" spans="2:13" x14ac:dyDescent="0.2">
      <c r="B145" s="30" t="s">
        <v>94</v>
      </c>
      <c r="C145" s="24" t="s">
        <v>90</v>
      </c>
      <c r="D145" s="44"/>
      <c r="E145" s="60"/>
      <c r="F145" s="61">
        <f>SUM(E146:E146)</f>
        <v>4482.8999999999996</v>
      </c>
      <c r="G145" s="81"/>
      <c r="H145" s="61">
        <f>F145+G145</f>
        <v>4482.8999999999996</v>
      </c>
      <c r="I145" s="35"/>
      <c r="J145" s="223"/>
      <c r="K145" s="227"/>
      <c r="L145" s="33"/>
      <c r="M145" s="34"/>
    </row>
    <row r="146" spans="2:13" x14ac:dyDescent="0.2">
      <c r="B146" s="45" t="s">
        <v>306</v>
      </c>
      <c r="C146" s="46"/>
      <c r="D146" s="47" t="s">
        <v>212</v>
      </c>
      <c r="E146" s="62">
        <v>4482.8999999999996</v>
      </c>
      <c r="F146" s="63"/>
      <c r="G146" s="82"/>
      <c r="H146" s="63">
        <f>E146+G145</f>
        <v>4482.8999999999996</v>
      </c>
      <c r="I146" s="35"/>
      <c r="J146" s="223"/>
      <c r="K146" s="227"/>
      <c r="L146" s="33"/>
      <c r="M146" s="34"/>
    </row>
    <row r="147" spans="2:13" x14ac:dyDescent="0.2">
      <c r="B147" s="29" t="s">
        <v>304</v>
      </c>
      <c r="C147" s="24"/>
      <c r="D147" s="44"/>
      <c r="E147" s="64"/>
      <c r="F147" s="61">
        <v>4980</v>
      </c>
      <c r="G147" s="81"/>
      <c r="H147" s="61"/>
      <c r="I147" s="35"/>
      <c r="J147" s="218"/>
      <c r="K147" s="227"/>
      <c r="L147" s="33"/>
      <c r="M147" s="34"/>
    </row>
    <row r="148" spans="2:13" x14ac:dyDescent="0.2">
      <c r="B148" s="51" t="s">
        <v>305</v>
      </c>
      <c r="C148" s="46"/>
      <c r="D148" s="47"/>
      <c r="E148" s="175">
        <v>4981</v>
      </c>
      <c r="F148" s="63"/>
      <c r="G148" s="82"/>
      <c r="H148" s="63"/>
      <c r="I148" s="35"/>
      <c r="J148" s="218"/>
      <c r="K148" s="227"/>
      <c r="L148" s="33"/>
      <c r="M148" s="34"/>
    </row>
    <row r="149" spans="2:13" x14ac:dyDescent="0.2">
      <c r="B149" s="30" t="s">
        <v>307</v>
      </c>
      <c r="C149" s="24" t="s">
        <v>90</v>
      </c>
      <c r="D149" s="44" t="s">
        <v>135</v>
      </c>
      <c r="E149" s="67"/>
      <c r="F149" s="61">
        <v>8716</v>
      </c>
      <c r="G149" s="81"/>
      <c r="H149" s="61">
        <f>F149+G149</f>
        <v>8716</v>
      </c>
      <c r="I149" s="35"/>
      <c r="J149" s="223"/>
      <c r="K149" s="227"/>
      <c r="L149" s="33"/>
      <c r="M149" s="34"/>
    </row>
    <row r="150" spans="2:13" x14ac:dyDescent="0.2">
      <c r="B150" s="48" t="s">
        <v>308</v>
      </c>
      <c r="C150" s="49"/>
      <c r="D150" s="50"/>
      <c r="E150" s="65">
        <v>8716</v>
      </c>
      <c r="F150" s="66"/>
      <c r="G150" s="83"/>
      <c r="H150" s="66"/>
      <c r="I150" s="35"/>
      <c r="J150" s="223"/>
      <c r="K150" s="227"/>
      <c r="L150" s="33"/>
      <c r="M150" s="34"/>
    </row>
    <row r="151" spans="2:13" x14ac:dyDescent="0.2">
      <c r="B151" s="29" t="s">
        <v>309</v>
      </c>
      <c r="C151" s="24" t="s">
        <v>90</v>
      </c>
      <c r="D151" s="44"/>
      <c r="E151" s="64"/>
      <c r="F151" s="61">
        <v>7900</v>
      </c>
      <c r="G151" s="81"/>
      <c r="H151" s="61">
        <f>F151+G151</f>
        <v>7900</v>
      </c>
      <c r="I151" s="35"/>
      <c r="J151" s="218"/>
      <c r="K151" s="227"/>
      <c r="L151" s="33"/>
      <c r="M151" s="34"/>
    </row>
    <row r="152" spans="2:13" x14ac:dyDescent="0.2">
      <c r="B152" s="51" t="s">
        <v>310</v>
      </c>
      <c r="C152" s="46"/>
      <c r="D152" s="47" t="s">
        <v>211</v>
      </c>
      <c r="E152" s="63">
        <v>7900</v>
      </c>
      <c r="F152" s="63"/>
      <c r="G152" s="82"/>
      <c r="H152" s="63">
        <f>E152+G152</f>
        <v>7900</v>
      </c>
      <c r="I152" s="35"/>
      <c r="J152" s="223"/>
      <c r="K152" s="227"/>
      <c r="L152" s="33"/>
      <c r="M152" s="34"/>
    </row>
    <row r="153" spans="2:13" x14ac:dyDescent="0.2">
      <c r="B153" s="29" t="s">
        <v>245</v>
      </c>
      <c r="C153" s="24" t="s">
        <v>90</v>
      </c>
      <c r="D153" s="44" t="s">
        <v>215</v>
      </c>
      <c r="E153" s="64"/>
      <c r="F153" s="61">
        <f>E154</f>
        <v>2988.6</v>
      </c>
      <c r="G153" s="81"/>
      <c r="H153" s="61">
        <f>F153+G153</f>
        <v>2988.6</v>
      </c>
      <c r="I153" s="35"/>
      <c r="J153" s="223"/>
      <c r="K153" s="227"/>
      <c r="L153" s="33"/>
      <c r="M153" s="34"/>
    </row>
    <row r="154" spans="2:13" x14ac:dyDescent="0.2">
      <c r="B154" s="48" t="s">
        <v>311</v>
      </c>
      <c r="C154" s="49"/>
      <c r="D154" s="50"/>
      <c r="E154" s="65">
        <v>2988.6</v>
      </c>
      <c r="F154" s="66"/>
      <c r="G154" s="83"/>
      <c r="H154" s="66"/>
      <c r="I154" s="35"/>
      <c r="J154" s="223"/>
      <c r="K154" s="227"/>
      <c r="L154" s="33"/>
      <c r="M154" s="34"/>
    </row>
    <row r="155" spans="2:13" x14ac:dyDescent="0.2">
      <c r="B155" s="29" t="s">
        <v>136</v>
      </c>
      <c r="C155" s="24" t="s">
        <v>90</v>
      </c>
      <c r="D155" s="44"/>
      <c r="E155" s="60"/>
      <c r="F155" s="61">
        <f>SUM(E156:E157)</f>
        <v>3240</v>
      </c>
      <c r="G155" s="81"/>
      <c r="H155" s="61">
        <f>F155+G155</f>
        <v>3240</v>
      </c>
      <c r="I155" s="35"/>
      <c r="J155" s="223"/>
      <c r="K155" s="227"/>
      <c r="L155" s="33"/>
      <c r="M155" s="34"/>
    </row>
    <row r="156" spans="2:13" x14ac:dyDescent="0.2">
      <c r="B156" s="45" t="s">
        <v>157</v>
      </c>
      <c r="C156" s="46"/>
      <c r="D156" s="47" t="s">
        <v>216</v>
      </c>
      <c r="E156" s="62">
        <v>2290</v>
      </c>
      <c r="F156" s="63"/>
      <c r="G156" s="82"/>
      <c r="H156" s="63">
        <f>E156+G155</f>
        <v>2290</v>
      </c>
      <c r="I156" s="35"/>
      <c r="J156" s="223"/>
      <c r="K156" s="227"/>
      <c r="L156" s="33"/>
      <c r="M156" s="34"/>
    </row>
    <row r="157" spans="2:13" x14ac:dyDescent="0.2">
      <c r="B157" s="45" t="s">
        <v>312</v>
      </c>
      <c r="C157" s="46"/>
      <c r="D157" s="47"/>
      <c r="E157" s="62">
        <v>950</v>
      </c>
      <c r="F157" s="63"/>
      <c r="G157" s="82"/>
      <c r="H157" s="63"/>
      <c r="I157" s="35"/>
      <c r="J157" s="223"/>
      <c r="K157" s="227"/>
      <c r="L157" s="33"/>
      <c r="M157" s="34"/>
    </row>
    <row r="158" spans="2:13" x14ac:dyDescent="0.2">
      <c r="B158" s="30" t="s">
        <v>95</v>
      </c>
      <c r="C158" s="24" t="s">
        <v>90</v>
      </c>
      <c r="D158" s="44"/>
      <c r="E158" s="60"/>
      <c r="F158" s="61">
        <f>E159+E160</f>
        <v>6475.5</v>
      </c>
      <c r="G158" s="81"/>
      <c r="H158" s="61">
        <f>F158+G158</f>
        <v>6475.5</v>
      </c>
      <c r="I158" s="35"/>
      <c r="J158" s="223"/>
      <c r="K158" s="227"/>
      <c r="L158" s="33"/>
      <c r="M158" s="34"/>
    </row>
    <row r="159" spans="2:13" x14ac:dyDescent="0.2">
      <c r="B159" s="45" t="s">
        <v>158</v>
      </c>
      <c r="C159" s="46"/>
      <c r="D159" s="47" t="s">
        <v>217</v>
      </c>
      <c r="E159" s="62">
        <v>3985</v>
      </c>
      <c r="F159" s="63"/>
      <c r="G159" s="82"/>
      <c r="H159" s="63">
        <f>E159+G159</f>
        <v>3985</v>
      </c>
      <c r="I159" s="35"/>
      <c r="J159" s="223"/>
      <c r="K159" s="227"/>
      <c r="L159" s="33"/>
      <c r="M159" s="34"/>
    </row>
    <row r="160" spans="2:13" x14ac:dyDescent="0.2">
      <c r="B160" s="45" t="s">
        <v>168</v>
      </c>
      <c r="C160" s="46"/>
      <c r="D160" s="47" t="s">
        <v>218</v>
      </c>
      <c r="E160" s="62">
        <v>2490.5</v>
      </c>
      <c r="F160" s="63"/>
      <c r="G160" s="82"/>
      <c r="H160" s="63">
        <f>E160+G160</f>
        <v>2490.5</v>
      </c>
      <c r="I160" s="35"/>
      <c r="J160" s="223"/>
      <c r="K160" s="227"/>
      <c r="L160" s="33"/>
      <c r="M160" s="34"/>
    </row>
    <row r="161" spans="2:13" x14ac:dyDescent="0.2">
      <c r="B161" s="29" t="s">
        <v>313</v>
      </c>
      <c r="C161" s="24" t="s">
        <v>90</v>
      </c>
      <c r="D161" s="44" t="s">
        <v>219</v>
      </c>
      <c r="E161" s="64"/>
      <c r="F161" s="61">
        <f>E162</f>
        <v>14886</v>
      </c>
      <c r="G161" s="81"/>
      <c r="H161" s="61">
        <f>F161+G161</f>
        <v>14886</v>
      </c>
      <c r="I161" s="35"/>
      <c r="J161" s="223"/>
      <c r="K161" s="227"/>
      <c r="L161" s="33"/>
      <c r="M161" s="34"/>
    </row>
    <row r="162" spans="2:13" x14ac:dyDescent="0.2">
      <c r="B162" s="48" t="s">
        <v>159</v>
      </c>
      <c r="C162" s="49"/>
      <c r="D162" s="50"/>
      <c r="E162" s="65">
        <v>14886</v>
      </c>
      <c r="F162" s="66"/>
      <c r="G162" s="83"/>
      <c r="H162" s="66" t="s">
        <v>171</v>
      </c>
      <c r="I162" s="35"/>
      <c r="J162" s="223"/>
      <c r="K162" s="227"/>
      <c r="L162" s="33"/>
      <c r="M162" s="34"/>
    </row>
    <row r="163" spans="2:13" x14ac:dyDescent="0.2">
      <c r="B163" s="30" t="s">
        <v>137</v>
      </c>
      <c r="C163" s="24" t="s">
        <v>90</v>
      </c>
      <c r="D163" s="44" t="s">
        <v>220</v>
      </c>
      <c r="E163" s="67"/>
      <c r="F163" s="61">
        <f>SUM(E164:E165)</f>
        <v>9922</v>
      </c>
      <c r="G163" s="81"/>
      <c r="H163" s="61">
        <f>F163+G163</f>
        <v>9922</v>
      </c>
      <c r="I163" s="35"/>
      <c r="J163" s="223"/>
      <c r="K163" s="227"/>
      <c r="L163" s="33"/>
      <c r="M163" s="34"/>
    </row>
    <row r="164" spans="2:13" x14ac:dyDescent="0.2">
      <c r="B164" s="48" t="s">
        <v>314</v>
      </c>
      <c r="C164" s="49"/>
      <c r="D164" s="50"/>
      <c r="E164" s="65">
        <v>5977</v>
      </c>
      <c r="F164" s="66"/>
      <c r="G164" s="83"/>
      <c r="H164" s="66">
        <f>E164+G164</f>
        <v>5977</v>
      </c>
      <c r="I164" s="35"/>
      <c r="J164" s="223"/>
      <c r="K164" s="227"/>
      <c r="L164" s="33"/>
      <c r="M164" s="34"/>
    </row>
    <row r="165" spans="2:13" x14ac:dyDescent="0.2">
      <c r="B165" s="48" t="s">
        <v>160</v>
      </c>
      <c r="C165" s="49"/>
      <c r="D165" s="50" t="s">
        <v>221</v>
      </c>
      <c r="E165" s="65">
        <v>3945</v>
      </c>
      <c r="F165" s="66"/>
      <c r="G165" s="83"/>
      <c r="H165" s="66">
        <f>E165+G165</f>
        <v>3945</v>
      </c>
      <c r="I165" s="35"/>
      <c r="J165" s="223"/>
      <c r="K165" s="227"/>
      <c r="L165" s="33"/>
      <c r="M165" s="34"/>
    </row>
    <row r="166" spans="2:13" x14ac:dyDescent="0.2">
      <c r="B166" s="30" t="s">
        <v>144</v>
      </c>
      <c r="C166" s="24" t="s">
        <v>90</v>
      </c>
      <c r="D166" s="44"/>
      <c r="E166" s="60"/>
      <c r="F166" s="61">
        <f>SUM(E167:E168)</f>
        <v>9130</v>
      </c>
      <c r="G166" s="81"/>
      <c r="H166" s="61">
        <f>F166+G166</f>
        <v>9130</v>
      </c>
      <c r="I166" s="35"/>
      <c r="J166" s="223"/>
      <c r="K166" s="227"/>
      <c r="L166" s="33"/>
      <c r="M166" s="34"/>
    </row>
    <row r="167" spans="2:13" x14ac:dyDescent="0.2">
      <c r="B167" s="45" t="s">
        <v>161</v>
      </c>
      <c r="C167" s="46"/>
      <c r="D167" s="47" t="s">
        <v>222</v>
      </c>
      <c r="E167" s="62">
        <v>4050</v>
      </c>
      <c r="F167" s="63"/>
      <c r="G167" s="82"/>
      <c r="H167" s="63">
        <f>E167+G166</f>
        <v>4050</v>
      </c>
      <c r="I167" s="35"/>
      <c r="J167" s="223"/>
      <c r="K167" s="227"/>
      <c r="L167" s="33"/>
      <c r="M167" s="34"/>
    </row>
    <row r="168" spans="2:13" x14ac:dyDescent="0.2">
      <c r="B168" s="45" t="s">
        <v>162</v>
      </c>
      <c r="C168" s="46"/>
      <c r="D168" s="47" t="s">
        <v>223</v>
      </c>
      <c r="E168" s="62">
        <v>5080</v>
      </c>
      <c r="F168" s="63"/>
      <c r="G168" s="82"/>
      <c r="H168" s="154">
        <v>2500</v>
      </c>
      <c r="I168" s="35"/>
      <c r="J168" s="223"/>
      <c r="K168" s="227"/>
      <c r="L168" s="33"/>
      <c r="M168" s="34"/>
    </row>
    <row r="169" spans="2:13" x14ac:dyDescent="0.2">
      <c r="B169" s="29" t="s">
        <v>315</v>
      </c>
      <c r="C169" s="24"/>
      <c r="D169" s="44"/>
      <c r="E169" s="64"/>
      <c r="F169" s="61">
        <f>SUM(E170:E170)</f>
        <v>3000</v>
      </c>
      <c r="G169" s="81"/>
      <c r="H169" s="61"/>
      <c r="I169" s="35"/>
      <c r="J169" s="223"/>
      <c r="K169" s="227"/>
      <c r="L169" s="33"/>
      <c r="M169" s="34"/>
    </row>
    <row r="170" spans="2:13" x14ac:dyDescent="0.2">
      <c r="B170" s="51" t="s">
        <v>316</v>
      </c>
      <c r="C170" s="46"/>
      <c r="D170" s="47"/>
      <c r="E170" s="175">
        <v>3000</v>
      </c>
      <c r="F170" s="63"/>
      <c r="G170" s="82"/>
      <c r="H170" s="63"/>
      <c r="I170" s="35"/>
      <c r="J170" s="223"/>
      <c r="K170" s="227"/>
      <c r="L170" s="33"/>
      <c r="M170" s="34"/>
    </row>
    <row r="171" spans="2:13" x14ac:dyDescent="0.2">
      <c r="B171" s="29" t="s">
        <v>317</v>
      </c>
      <c r="C171" s="24"/>
      <c r="D171" s="44"/>
      <c r="E171" s="64"/>
      <c r="F171" s="61">
        <f>SUM(E172:E173)</f>
        <v>5978</v>
      </c>
      <c r="G171" s="81"/>
      <c r="H171" s="61"/>
      <c r="I171" s="35"/>
      <c r="J171" s="223"/>
      <c r="K171" s="227"/>
      <c r="L171" s="33"/>
      <c r="M171" s="34"/>
    </row>
    <row r="172" spans="2:13" x14ac:dyDescent="0.2">
      <c r="B172" s="176" t="s">
        <v>319</v>
      </c>
      <c r="C172" s="49"/>
      <c r="D172" s="50"/>
      <c r="E172" s="177">
        <v>1495</v>
      </c>
      <c r="F172" s="66"/>
      <c r="G172" s="83"/>
      <c r="H172" s="66"/>
      <c r="I172" s="35"/>
      <c r="J172" s="223"/>
      <c r="K172" s="227"/>
      <c r="L172" s="33"/>
      <c r="M172" s="34"/>
    </row>
    <row r="173" spans="2:13" x14ac:dyDescent="0.2">
      <c r="B173" s="51" t="s">
        <v>318</v>
      </c>
      <c r="C173" s="46"/>
      <c r="D173" s="47"/>
      <c r="E173" s="175">
        <v>4483</v>
      </c>
      <c r="F173" s="63"/>
      <c r="G173" s="82"/>
      <c r="H173" s="63"/>
      <c r="I173" s="35"/>
      <c r="J173" s="223"/>
      <c r="K173" s="227"/>
      <c r="L173" s="33"/>
      <c r="M173" s="34"/>
    </row>
    <row r="174" spans="2:13" x14ac:dyDescent="0.2">
      <c r="B174" s="29" t="s">
        <v>92</v>
      </c>
      <c r="C174" s="24" t="s">
        <v>224</v>
      </c>
      <c r="D174" s="44" t="s">
        <v>225</v>
      </c>
      <c r="E174" s="64"/>
      <c r="F174" s="61">
        <f>E175</f>
        <v>3985</v>
      </c>
      <c r="G174" s="81"/>
      <c r="H174" s="61">
        <f>F174+G174</f>
        <v>3985</v>
      </c>
      <c r="I174" s="35"/>
      <c r="J174" s="223"/>
      <c r="K174" s="227"/>
      <c r="L174" s="33"/>
      <c r="M174" s="34"/>
    </row>
    <row r="175" spans="2:13" x14ac:dyDescent="0.2">
      <c r="B175" s="48" t="s">
        <v>166</v>
      </c>
      <c r="C175" s="49"/>
      <c r="D175" s="50"/>
      <c r="E175" s="65">
        <v>3985</v>
      </c>
      <c r="F175" s="66"/>
      <c r="G175" s="83"/>
      <c r="H175" s="66"/>
      <c r="I175" s="35"/>
      <c r="J175" s="228"/>
      <c r="K175" s="227"/>
      <c r="L175" s="33"/>
      <c r="M175" s="34"/>
    </row>
    <row r="176" spans="2:13" x14ac:dyDescent="0.2">
      <c r="B176" s="30" t="s">
        <v>138</v>
      </c>
      <c r="C176" s="24" t="s">
        <v>90</v>
      </c>
      <c r="D176" s="44" t="s">
        <v>226</v>
      </c>
      <c r="E176" s="67"/>
      <c r="F176" s="61">
        <f>E177</f>
        <v>11900</v>
      </c>
      <c r="G176" s="81"/>
      <c r="H176" s="61">
        <f>F176+G176</f>
        <v>11900</v>
      </c>
      <c r="I176" s="35"/>
      <c r="J176" s="223"/>
      <c r="K176" s="227"/>
      <c r="L176" s="33"/>
      <c r="M176" s="34"/>
    </row>
    <row r="177" spans="2:13" x14ac:dyDescent="0.2">
      <c r="B177" s="48" t="s">
        <v>159</v>
      </c>
      <c r="C177" s="49"/>
      <c r="D177" s="50"/>
      <c r="E177" s="65">
        <v>11900</v>
      </c>
      <c r="F177" s="66"/>
      <c r="G177" s="83"/>
      <c r="H177" s="66"/>
      <c r="I177" s="35"/>
      <c r="J177" s="228"/>
      <c r="K177" s="227"/>
      <c r="L177" s="33"/>
      <c r="M177" s="34"/>
    </row>
    <row r="178" spans="2:13" x14ac:dyDescent="0.2">
      <c r="B178" s="178" t="s">
        <v>320</v>
      </c>
      <c r="C178" s="24"/>
      <c r="D178" s="44"/>
      <c r="E178" s="179"/>
      <c r="F178" s="61">
        <v>6050</v>
      </c>
      <c r="G178" s="81"/>
      <c r="H178" s="61"/>
      <c r="I178" s="35"/>
      <c r="J178" s="228"/>
      <c r="K178" s="227"/>
      <c r="L178" s="33"/>
      <c r="M178" s="34"/>
    </row>
    <row r="179" spans="2:13" x14ac:dyDescent="0.2">
      <c r="B179" s="45" t="s">
        <v>321</v>
      </c>
      <c r="C179" s="46"/>
      <c r="D179" s="47"/>
      <c r="E179" s="62">
        <v>6050</v>
      </c>
      <c r="F179" s="63"/>
      <c r="G179" s="82"/>
      <c r="H179" s="63"/>
      <c r="I179" s="35"/>
      <c r="J179" s="228"/>
      <c r="K179" s="227"/>
      <c r="L179" s="33"/>
      <c r="M179" s="34"/>
    </row>
    <row r="180" spans="2:13" x14ac:dyDescent="0.2">
      <c r="B180" s="29" t="s">
        <v>145</v>
      </c>
      <c r="C180" s="24" t="s">
        <v>90</v>
      </c>
      <c r="D180" s="44" t="s">
        <v>171</v>
      </c>
      <c r="E180" s="64"/>
      <c r="F180" s="61">
        <f>E181+E182</f>
        <v>6581</v>
      </c>
      <c r="G180" s="81"/>
      <c r="H180" s="61">
        <f>F180+G180</f>
        <v>6581</v>
      </c>
      <c r="I180" s="35"/>
      <c r="J180" s="218"/>
      <c r="K180" s="227"/>
      <c r="L180" s="33"/>
      <c r="M180" s="34"/>
    </row>
    <row r="181" spans="2:13" x14ac:dyDescent="0.2">
      <c r="B181" s="45" t="s">
        <v>164</v>
      </c>
      <c r="C181" s="46"/>
      <c r="D181" s="47" t="s">
        <v>227</v>
      </c>
      <c r="E181" s="62">
        <v>1600</v>
      </c>
      <c r="F181" s="63"/>
      <c r="G181" s="82"/>
      <c r="H181" s="63"/>
      <c r="I181" s="35"/>
      <c r="J181" s="223"/>
      <c r="K181" s="227"/>
      <c r="L181" s="33"/>
      <c r="M181" s="34"/>
    </row>
    <row r="182" spans="2:13" x14ac:dyDescent="0.2">
      <c r="B182" s="48" t="s">
        <v>163</v>
      </c>
      <c r="C182" s="49"/>
      <c r="D182" s="50" t="s">
        <v>228</v>
      </c>
      <c r="E182" s="65">
        <v>4981</v>
      </c>
      <c r="F182" s="66"/>
      <c r="G182" s="83"/>
      <c r="H182" s="66"/>
      <c r="I182" s="35"/>
      <c r="J182" s="223"/>
      <c r="K182" s="227"/>
      <c r="L182" s="33"/>
      <c r="M182" s="34"/>
    </row>
    <row r="183" spans="2:13" x14ac:dyDescent="0.2">
      <c r="B183" s="29" t="s">
        <v>139</v>
      </c>
      <c r="C183" s="24" t="s">
        <v>90</v>
      </c>
      <c r="D183" s="44"/>
      <c r="E183" s="60"/>
      <c r="F183" s="61">
        <f>SUM(E184:E185)</f>
        <v>8935</v>
      </c>
      <c r="G183" s="81"/>
      <c r="H183" s="61">
        <f>F183+G183</f>
        <v>8935</v>
      </c>
      <c r="I183" s="35"/>
      <c r="J183" s="223"/>
      <c r="K183" s="227"/>
      <c r="L183" s="33"/>
      <c r="M183" s="34"/>
    </row>
    <row r="184" spans="2:13" x14ac:dyDescent="0.2">
      <c r="B184" s="45" t="s">
        <v>165</v>
      </c>
      <c r="C184" s="46"/>
      <c r="D184" s="47" t="s">
        <v>230</v>
      </c>
      <c r="E184" s="62">
        <v>995</v>
      </c>
      <c r="F184" s="63"/>
      <c r="G184" s="82"/>
      <c r="H184" s="63">
        <f>E184+G183</f>
        <v>995</v>
      </c>
      <c r="I184" s="35"/>
      <c r="J184" s="228"/>
      <c r="K184" s="227"/>
      <c r="L184" s="33"/>
      <c r="M184" s="34"/>
    </row>
    <row r="185" spans="2:13" x14ac:dyDescent="0.2">
      <c r="B185" s="45" t="s">
        <v>169</v>
      </c>
      <c r="C185" s="46"/>
      <c r="D185" s="47" t="s">
        <v>229</v>
      </c>
      <c r="E185" s="62">
        <v>7940</v>
      </c>
      <c r="F185" s="63"/>
      <c r="G185" s="82"/>
      <c r="H185" s="63">
        <f>E185+G184</f>
        <v>7940</v>
      </c>
      <c r="I185" s="35"/>
      <c r="J185" s="228"/>
      <c r="K185" s="227"/>
      <c r="L185" s="33"/>
      <c r="M185" s="34"/>
    </row>
    <row r="186" spans="2:13" x14ac:dyDescent="0.2">
      <c r="B186" s="30" t="s">
        <v>322</v>
      </c>
      <c r="C186" s="24" t="s">
        <v>90</v>
      </c>
      <c r="D186" s="44" t="s">
        <v>231</v>
      </c>
      <c r="E186" s="67"/>
      <c r="F186" s="61">
        <f>E187</f>
        <v>3585</v>
      </c>
      <c r="G186" s="81"/>
      <c r="H186" s="61">
        <f>F186+G186</f>
        <v>3585</v>
      </c>
      <c r="I186" s="35"/>
      <c r="J186" s="223"/>
      <c r="K186" s="227"/>
      <c r="L186" s="33"/>
      <c r="M186" s="34"/>
    </row>
    <row r="187" spans="2:13" x14ac:dyDescent="0.2">
      <c r="B187" s="48" t="s">
        <v>323</v>
      </c>
      <c r="C187" s="49"/>
      <c r="D187" s="50"/>
      <c r="E187" s="65">
        <v>3585</v>
      </c>
      <c r="F187" s="66"/>
      <c r="G187" s="83"/>
      <c r="H187" s="66"/>
      <c r="I187" s="35"/>
      <c r="J187" s="228"/>
      <c r="K187" s="227"/>
      <c r="L187" s="33"/>
      <c r="M187" s="34"/>
    </row>
    <row r="188" spans="2:13" x14ac:dyDescent="0.2">
      <c r="B188" s="30" t="s">
        <v>332</v>
      </c>
      <c r="C188" s="24" t="s">
        <v>90</v>
      </c>
      <c r="D188" s="44" t="s">
        <v>232</v>
      </c>
      <c r="E188" s="67"/>
      <c r="F188" s="61">
        <f>SUM(E189:E190)</f>
        <v>3594</v>
      </c>
      <c r="G188" s="81"/>
      <c r="H188" s="61">
        <f>F188+G188</f>
        <v>3594</v>
      </c>
      <c r="I188" s="35"/>
      <c r="J188" s="228"/>
      <c r="K188" s="227"/>
      <c r="L188" s="33"/>
      <c r="M188" s="34"/>
    </row>
    <row r="189" spans="2:13" x14ac:dyDescent="0.2">
      <c r="B189" s="183" t="s">
        <v>333</v>
      </c>
      <c r="C189" s="181"/>
      <c r="D189" s="182"/>
      <c r="E189" s="184">
        <v>2000</v>
      </c>
      <c r="F189" s="82"/>
      <c r="G189" s="82"/>
      <c r="H189" s="82"/>
      <c r="I189" s="35"/>
      <c r="J189" s="228"/>
      <c r="K189" s="227"/>
      <c r="L189" s="33"/>
      <c r="M189" s="34"/>
    </row>
    <row r="190" spans="2:13" x14ac:dyDescent="0.2">
      <c r="B190" s="183" t="s">
        <v>334</v>
      </c>
      <c r="C190" s="181"/>
      <c r="D190" s="182"/>
      <c r="E190" s="184">
        <v>1594</v>
      </c>
      <c r="F190" s="82"/>
      <c r="G190" s="82"/>
      <c r="H190" s="82"/>
      <c r="I190" s="35"/>
      <c r="J190" s="228"/>
      <c r="K190" s="227"/>
      <c r="L190" s="33"/>
      <c r="M190" s="34"/>
    </row>
    <row r="191" spans="2:13" x14ac:dyDescent="0.2">
      <c r="B191" s="30" t="s">
        <v>140</v>
      </c>
      <c r="C191" s="24" t="s">
        <v>90</v>
      </c>
      <c r="D191" s="44" t="s">
        <v>232</v>
      </c>
      <c r="E191" s="67"/>
      <c r="F191" s="61">
        <f>SUM(E192:E193)</f>
        <v>2590</v>
      </c>
      <c r="G191" s="81"/>
      <c r="H191" s="61">
        <f>F191+G191</f>
        <v>2590</v>
      </c>
      <c r="I191" s="35"/>
      <c r="J191" s="223"/>
      <c r="K191" s="227"/>
      <c r="L191" s="33"/>
      <c r="M191" s="34"/>
    </row>
    <row r="192" spans="2:13" x14ac:dyDescent="0.2">
      <c r="B192" s="183" t="s">
        <v>325</v>
      </c>
      <c r="C192" s="181"/>
      <c r="D192" s="182"/>
      <c r="E192" s="184">
        <v>1990</v>
      </c>
      <c r="F192" s="82"/>
      <c r="G192" s="82"/>
      <c r="H192" s="82"/>
      <c r="I192" s="35"/>
      <c r="J192" s="223"/>
      <c r="K192" s="227"/>
      <c r="L192" s="33"/>
      <c r="M192" s="34"/>
    </row>
    <row r="193" spans="2:13" x14ac:dyDescent="0.2">
      <c r="B193" s="183" t="s">
        <v>324</v>
      </c>
      <c r="C193" s="181"/>
      <c r="D193" s="182"/>
      <c r="E193" s="184">
        <v>600</v>
      </c>
      <c r="F193" s="82"/>
      <c r="G193" s="82"/>
      <c r="H193" s="82"/>
      <c r="I193" s="35"/>
      <c r="J193" s="223"/>
      <c r="K193" s="227"/>
      <c r="L193" s="33"/>
      <c r="M193" s="34"/>
    </row>
    <row r="194" spans="2:13" x14ac:dyDescent="0.2">
      <c r="B194" s="185" t="s">
        <v>326</v>
      </c>
      <c r="C194" s="186"/>
      <c r="D194" s="187"/>
      <c r="E194" s="188"/>
      <c r="F194" s="189">
        <f>SUM(E195:E196)</f>
        <v>3845</v>
      </c>
      <c r="G194" s="180"/>
      <c r="H194" s="180"/>
      <c r="I194" s="35"/>
      <c r="J194" s="223"/>
      <c r="K194" s="227"/>
      <c r="L194" s="33"/>
      <c r="M194" s="34"/>
    </row>
    <row r="195" spans="2:13" x14ac:dyDescent="0.2">
      <c r="B195" s="183" t="s">
        <v>327</v>
      </c>
      <c r="C195" s="181"/>
      <c r="D195" s="182"/>
      <c r="E195" s="184">
        <v>1845</v>
      </c>
      <c r="F195" s="82"/>
      <c r="G195" s="82"/>
      <c r="H195" s="82"/>
      <c r="I195" s="35"/>
      <c r="J195" s="223"/>
      <c r="K195" s="227"/>
      <c r="L195" s="33"/>
      <c r="M195" s="34"/>
    </row>
    <row r="196" spans="2:13" x14ac:dyDescent="0.2">
      <c r="B196" s="183" t="s">
        <v>328</v>
      </c>
      <c r="C196" s="181"/>
      <c r="D196" s="182"/>
      <c r="E196" s="184">
        <v>2000</v>
      </c>
      <c r="F196" s="82"/>
      <c r="G196" s="82"/>
      <c r="H196" s="82"/>
      <c r="I196" s="35"/>
      <c r="J196" s="223"/>
      <c r="K196" s="227"/>
      <c r="L196" s="33"/>
      <c r="M196" s="34"/>
    </row>
    <row r="197" spans="2:13" x14ac:dyDescent="0.2">
      <c r="B197" s="29" t="s">
        <v>141</v>
      </c>
      <c r="C197" s="24" t="s">
        <v>90</v>
      </c>
      <c r="D197" s="44" t="s">
        <v>233</v>
      </c>
      <c r="E197" s="64"/>
      <c r="F197" s="61">
        <f>E198</f>
        <v>5480</v>
      </c>
      <c r="G197" s="81"/>
      <c r="H197" s="61">
        <f>F197+G197</f>
        <v>5480</v>
      </c>
      <c r="I197" s="35"/>
      <c r="J197" s="223"/>
      <c r="K197" s="227"/>
      <c r="L197" s="33"/>
      <c r="M197" s="34"/>
    </row>
    <row r="198" spans="2:13" x14ac:dyDescent="0.2">
      <c r="B198" s="48" t="s">
        <v>329</v>
      </c>
      <c r="C198" s="49"/>
      <c r="D198" s="50"/>
      <c r="E198" s="65">
        <v>5480</v>
      </c>
      <c r="F198" s="66"/>
      <c r="G198" s="83"/>
      <c r="H198" s="66"/>
      <c r="I198" s="35"/>
      <c r="J198" s="228"/>
      <c r="K198" s="227"/>
      <c r="L198" s="33"/>
      <c r="M198" s="34"/>
    </row>
    <row r="199" spans="2:13" x14ac:dyDescent="0.2">
      <c r="B199" s="30" t="s">
        <v>330</v>
      </c>
      <c r="C199" s="24" t="s">
        <v>90</v>
      </c>
      <c r="D199" s="44" t="s">
        <v>235</v>
      </c>
      <c r="E199" s="67"/>
      <c r="F199" s="61">
        <v>6320</v>
      </c>
      <c r="G199" s="81"/>
      <c r="H199" s="61">
        <f>F199+G199</f>
        <v>6320</v>
      </c>
      <c r="I199" s="35"/>
      <c r="J199" s="218"/>
      <c r="K199" s="227"/>
      <c r="L199" s="33"/>
      <c r="M199" s="34"/>
    </row>
    <row r="200" spans="2:13" x14ac:dyDescent="0.2">
      <c r="B200" s="190" t="s">
        <v>331</v>
      </c>
      <c r="C200" s="49"/>
      <c r="D200" s="50"/>
      <c r="E200" s="191">
        <v>6320</v>
      </c>
      <c r="F200" s="66"/>
      <c r="G200" s="83"/>
      <c r="H200" s="66"/>
      <c r="I200" s="35"/>
      <c r="J200" s="218"/>
      <c r="K200" s="227"/>
      <c r="L200" s="33"/>
      <c r="M200" s="34"/>
    </row>
    <row r="201" spans="2:13" x14ac:dyDescent="0.2">
      <c r="B201" s="30" t="s">
        <v>335</v>
      </c>
      <c r="C201" s="24"/>
      <c r="D201" s="44"/>
      <c r="E201" s="67"/>
      <c r="F201" s="61">
        <v>6000</v>
      </c>
      <c r="G201" s="81"/>
      <c r="H201" s="61"/>
      <c r="I201" s="35"/>
      <c r="J201" s="218"/>
      <c r="K201" s="227"/>
      <c r="L201" s="33"/>
      <c r="M201" s="34"/>
    </row>
    <row r="202" spans="2:13" x14ac:dyDescent="0.2">
      <c r="B202" s="190" t="s">
        <v>336</v>
      </c>
      <c r="C202" s="49"/>
      <c r="D202" s="50"/>
      <c r="E202" s="191">
        <v>6000</v>
      </c>
      <c r="F202" s="66"/>
      <c r="G202" s="83"/>
      <c r="H202" s="66"/>
      <c r="I202" s="35"/>
      <c r="J202" s="218"/>
      <c r="K202" s="227"/>
      <c r="L202" s="33"/>
      <c r="M202" s="34"/>
    </row>
    <row r="203" spans="2:13" x14ac:dyDescent="0.2">
      <c r="B203" s="29" t="s">
        <v>142</v>
      </c>
      <c r="C203" s="24" t="s">
        <v>90</v>
      </c>
      <c r="D203" s="44"/>
      <c r="E203" s="60"/>
      <c r="F203" s="61">
        <f>SUM(E204:E205)</f>
        <v>9792</v>
      </c>
      <c r="G203" s="81"/>
      <c r="H203" s="61">
        <f>F203+G203</f>
        <v>9792</v>
      </c>
      <c r="I203" s="35"/>
      <c r="J203" s="223"/>
      <c r="K203" s="227"/>
      <c r="L203" s="33"/>
      <c r="M203" s="34"/>
    </row>
    <row r="204" spans="2:13" x14ac:dyDescent="0.2">
      <c r="B204" s="45" t="s">
        <v>241</v>
      </c>
      <c r="C204" s="46"/>
      <c r="D204" s="47" t="s">
        <v>242</v>
      </c>
      <c r="E204" s="62">
        <v>1992</v>
      </c>
      <c r="F204" s="63"/>
      <c r="G204" s="82"/>
      <c r="H204" s="63"/>
      <c r="I204" s="35"/>
      <c r="J204" s="228"/>
      <c r="K204" s="227"/>
      <c r="L204" s="33"/>
      <c r="M204" s="34"/>
    </row>
    <row r="205" spans="2:13" x14ac:dyDescent="0.2">
      <c r="B205" s="45" t="s">
        <v>337</v>
      </c>
      <c r="C205" s="46"/>
      <c r="D205" s="47" t="s">
        <v>234</v>
      </c>
      <c r="E205" s="62">
        <v>7800</v>
      </c>
      <c r="F205" s="63"/>
      <c r="G205" s="82"/>
      <c r="H205" s="63"/>
      <c r="I205" s="35"/>
      <c r="J205" s="228"/>
      <c r="K205" s="227"/>
      <c r="L205" s="33"/>
      <c r="M205" s="34"/>
    </row>
    <row r="206" spans="2:13" x14ac:dyDescent="0.2">
      <c r="B206" s="30" t="s">
        <v>338</v>
      </c>
      <c r="C206" s="24" t="s">
        <v>90</v>
      </c>
      <c r="D206" s="44" t="s">
        <v>236</v>
      </c>
      <c r="E206" s="67"/>
      <c r="F206" s="61">
        <f>E207</f>
        <v>5380</v>
      </c>
      <c r="G206" s="81"/>
      <c r="H206" s="61">
        <f>F206+G206</f>
        <v>5380</v>
      </c>
      <c r="I206" s="35"/>
      <c r="J206" s="218"/>
      <c r="K206" s="227"/>
      <c r="L206" s="33"/>
      <c r="M206" s="34"/>
    </row>
    <row r="207" spans="2:13" x14ac:dyDescent="0.2">
      <c r="B207" s="45" t="s">
        <v>339</v>
      </c>
      <c r="C207" s="46"/>
      <c r="D207" s="47"/>
      <c r="E207" s="62">
        <v>5380</v>
      </c>
      <c r="F207" s="63"/>
      <c r="G207" s="82"/>
      <c r="H207" s="63"/>
      <c r="I207" s="35"/>
      <c r="J207" s="228"/>
      <c r="K207" s="227"/>
      <c r="L207" s="33"/>
      <c r="M207" s="34"/>
    </row>
    <row r="208" spans="2:13" x14ac:dyDescent="0.2">
      <c r="B208" s="29" t="s">
        <v>340</v>
      </c>
      <c r="C208" s="24" t="s">
        <v>90</v>
      </c>
      <c r="D208" s="44" t="s">
        <v>237</v>
      </c>
      <c r="E208" s="64"/>
      <c r="F208" s="61">
        <f>SUM(E209:E209)</f>
        <v>6970</v>
      </c>
      <c r="G208" s="81"/>
      <c r="H208" s="61">
        <f>F208+G208</f>
        <v>6970</v>
      </c>
      <c r="I208" s="35"/>
      <c r="J208" s="223"/>
      <c r="K208" s="227"/>
      <c r="L208" s="33"/>
      <c r="M208" s="34"/>
    </row>
    <row r="209" spans="2:13" x14ac:dyDescent="0.2">
      <c r="B209" s="48" t="s">
        <v>343</v>
      </c>
      <c r="C209" s="49"/>
      <c r="D209" s="50"/>
      <c r="E209" s="65">
        <v>6970</v>
      </c>
      <c r="F209" s="66"/>
      <c r="G209" s="83"/>
      <c r="H209" s="66"/>
      <c r="I209" s="35"/>
      <c r="J209" s="228"/>
      <c r="K209" s="227"/>
      <c r="L209" s="33"/>
      <c r="M209" s="34"/>
    </row>
    <row r="210" spans="2:13" x14ac:dyDescent="0.2">
      <c r="B210" s="178" t="s">
        <v>341</v>
      </c>
      <c r="C210" s="24"/>
      <c r="D210" s="44"/>
      <c r="E210" s="179"/>
      <c r="F210" s="61">
        <v>2850</v>
      </c>
      <c r="G210" s="81"/>
      <c r="H210" s="61"/>
      <c r="I210" s="35"/>
      <c r="J210" s="228"/>
      <c r="K210" s="227"/>
      <c r="L210" s="33"/>
      <c r="M210" s="34"/>
    </row>
    <row r="211" spans="2:13" x14ac:dyDescent="0.2">
      <c r="B211" s="192" t="s">
        <v>344</v>
      </c>
      <c r="C211" s="193"/>
      <c r="D211" s="192"/>
      <c r="E211" s="194">
        <v>2850</v>
      </c>
      <c r="F211" s="194"/>
      <c r="G211" s="194"/>
      <c r="H211" s="194"/>
      <c r="I211" s="35"/>
      <c r="J211" s="228"/>
      <c r="K211" s="227"/>
      <c r="L211" s="33"/>
      <c r="M211" s="34"/>
    </row>
    <row r="212" spans="2:13" x14ac:dyDescent="0.2">
      <c r="B212" s="29" t="s">
        <v>342</v>
      </c>
      <c r="C212" s="24" t="s">
        <v>90</v>
      </c>
      <c r="D212" s="44" t="s">
        <v>143</v>
      </c>
      <c r="E212" s="64"/>
      <c r="F212" s="61">
        <f>SUM(E213:E214)</f>
        <v>1993</v>
      </c>
      <c r="G212" s="81"/>
      <c r="H212" s="61">
        <f>F212+G212</f>
        <v>1993</v>
      </c>
      <c r="I212" s="35"/>
      <c r="J212" s="223"/>
      <c r="K212" s="227"/>
      <c r="L212" s="33"/>
      <c r="M212" s="34"/>
    </row>
    <row r="213" spans="2:13" x14ac:dyDescent="0.2">
      <c r="B213" s="51" t="s">
        <v>345</v>
      </c>
      <c r="C213" s="46"/>
      <c r="D213" s="47"/>
      <c r="E213" s="175">
        <v>598</v>
      </c>
      <c r="F213" s="63"/>
      <c r="G213" s="82"/>
      <c r="H213" s="63"/>
      <c r="I213" s="35"/>
      <c r="J213" s="223"/>
      <c r="K213" s="227"/>
      <c r="L213" s="33"/>
      <c r="M213" s="34"/>
    </row>
    <row r="214" spans="2:13" x14ac:dyDescent="0.2">
      <c r="B214" s="51" t="s">
        <v>346</v>
      </c>
      <c r="C214" s="46"/>
      <c r="D214" s="47"/>
      <c r="E214" s="175">
        <v>1395</v>
      </c>
      <c r="F214" s="63"/>
      <c r="G214" s="82"/>
      <c r="H214" s="63"/>
      <c r="I214" s="35"/>
      <c r="J214" s="223"/>
      <c r="K214" s="227"/>
      <c r="L214" s="33"/>
      <c r="M214" s="34"/>
    </row>
    <row r="215" spans="2:13" x14ac:dyDescent="0.2">
      <c r="B215" s="195" t="s">
        <v>254</v>
      </c>
      <c r="C215" s="196">
        <v>0</v>
      </c>
      <c r="D215" s="196">
        <v>24383.7</v>
      </c>
      <c r="E215" s="196">
        <f>812790*0.08</f>
        <v>65023.200000000004</v>
      </c>
      <c r="F215" s="203">
        <f>24383.7/812790</f>
        <v>3.0000000000000002E-2</v>
      </c>
      <c r="G215" s="197"/>
      <c r="H215" s="198"/>
      <c r="I215" s="35"/>
      <c r="J215" s="218"/>
      <c r="K215" s="223"/>
      <c r="L215" s="34"/>
      <c r="M215" s="34"/>
    </row>
    <row r="216" spans="2:13" x14ac:dyDescent="0.2">
      <c r="B216" s="21" t="s">
        <v>96</v>
      </c>
      <c r="C216" s="21" t="s">
        <v>97</v>
      </c>
      <c r="D216" s="21"/>
      <c r="E216" s="57"/>
      <c r="F216" s="57">
        <f>H216</f>
        <v>24383.7</v>
      </c>
      <c r="G216" s="79"/>
      <c r="H216" s="57">
        <f>F217</f>
        <v>24383.7</v>
      </c>
      <c r="I216" s="35">
        <f>H216/F8</f>
        <v>2.9999999999999992E-2</v>
      </c>
      <c r="J216" s="218">
        <v>0.03</v>
      </c>
      <c r="K216" s="225">
        <f>I216-J216</f>
        <v>0</v>
      </c>
      <c r="L216" s="34"/>
      <c r="M216" s="34"/>
    </row>
    <row r="217" spans="2:13" x14ac:dyDescent="0.2">
      <c r="B217" s="2" t="s">
        <v>98</v>
      </c>
      <c r="C217" s="2" t="s">
        <v>97</v>
      </c>
      <c r="D217" s="2" t="s">
        <v>99</v>
      </c>
      <c r="E217" s="52"/>
      <c r="F217" s="52">
        <v>24383.7</v>
      </c>
      <c r="G217" s="75"/>
      <c r="H217" s="52"/>
      <c r="I217" s="35"/>
      <c r="J217" s="218"/>
      <c r="K217" s="223"/>
      <c r="L217" s="34"/>
      <c r="M217" s="34"/>
    </row>
    <row r="218" spans="2:13" x14ac:dyDescent="0.2">
      <c r="B218" s="158" t="s">
        <v>253</v>
      </c>
      <c r="C218" s="167"/>
      <c r="D218" s="167">
        <v>97534.8</v>
      </c>
      <c r="E218" s="167">
        <f>812790*0.17</f>
        <v>138174.30000000002</v>
      </c>
      <c r="F218" s="202">
        <v>0.12</v>
      </c>
      <c r="G218" s="159"/>
      <c r="H218" s="159"/>
      <c r="I218" s="35"/>
      <c r="J218" s="218"/>
      <c r="K218" s="223"/>
      <c r="L218" s="34"/>
      <c r="M218" s="34"/>
    </row>
    <row r="219" spans="2:13" x14ac:dyDescent="0.2">
      <c r="B219" s="21" t="s">
        <v>17</v>
      </c>
      <c r="C219" s="21" t="s">
        <v>100</v>
      </c>
      <c r="D219" s="21"/>
      <c r="E219" s="57"/>
      <c r="F219" s="57">
        <f>SUM(E220:E223)</f>
        <v>97534</v>
      </c>
      <c r="G219" s="79"/>
      <c r="H219" s="57">
        <f>SUM(E220:E222)</f>
        <v>97534</v>
      </c>
      <c r="I219" s="35">
        <f>H219/F8</f>
        <v>0.11999901573592191</v>
      </c>
      <c r="J219" s="218">
        <v>0.12</v>
      </c>
      <c r="K219" s="225">
        <f>I219-J219</f>
        <v>-9.8426407808827054E-7</v>
      </c>
      <c r="L219" s="34"/>
      <c r="M219" s="34"/>
    </row>
    <row r="220" spans="2:13" x14ac:dyDescent="0.2">
      <c r="B220" s="2" t="s">
        <v>101</v>
      </c>
      <c r="C220" s="2" t="s">
        <v>100</v>
      </c>
      <c r="D220" s="2" t="s">
        <v>102</v>
      </c>
      <c r="E220" s="53">
        <v>200</v>
      </c>
      <c r="F220" s="52"/>
      <c r="G220" s="75"/>
      <c r="H220" s="52"/>
      <c r="I220" s="222"/>
      <c r="J220" s="218"/>
      <c r="K220" s="223"/>
      <c r="L220" s="34"/>
      <c r="M220" s="34"/>
    </row>
    <row r="221" spans="2:13" x14ac:dyDescent="0.2">
      <c r="B221" s="2" t="s">
        <v>103</v>
      </c>
      <c r="C221" s="2" t="s">
        <v>100</v>
      </c>
      <c r="D221" s="2" t="s">
        <v>104</v>
      </c>
      <c r="E221" s="53">
        <v>40600</v>
      </c>
      <c r="F221" s="52"/>
      <c r="G221" s="75"/>
      <c r="H221" s="52"/>
      <c r="I221" s="229"/>
      <c r="J221" s="218"/>
      <c r="K221" s="223"/>
      <c r="L221" s="34"/>
      <c r="M221" s="34"/>
    </row>
    <row r="222" spans="2:13" x14ac:dyDescent="0.2">
      <c r="B222" s="5" t="s">
        <v>107</v>
      </c>
      <c r="C222" s="5" t="s">
        <v>100</v>
      </c>
      <c r="D222" s="5" t="s">
        <v>105</v>
      </c>
      <c r="E222" s="53">
        <v>56734</v>
      </c>
      <c r="F222" s="68"/>
      <c r="G222" s="84"/>
      <c r="H222" s="68">
        <f>E222+G222</f>
        <v>56734</v>
      </c>
      <c r="I222" s="35"/>
      <c r="J222" s="218"/>
      <c r="K222" s="223"/>
      <c r="L222" s="34"/>
      <c r="M222" s="34"/>
    </row>
    <row r="223" spans="2:13" x14ac:dyDescent="0.2">
      <c r="B223" s="2" t="s">
        <v>108</v>
      </c>
      <c r="C223" s="2"/>
      <c r="D223" s="2"/>
      <c r="E223" s="153"/>
      <c r="F223" s="2"/>
      <c r="G223" s="85"/>
      <c r="H223" s="2"/>
      <c r="I223" s="35"/>
      <c r="J223" s="218"/>
      <c r="K223" s="223"/>
      <c r="L223" s="34"/>
      <c r="M223" s="34"/>
    </row>
    <row r="224" spans="2:13" ht="17" thickBot="1" x14ac:dyDescent="0.25">
      <c r="B224" s="160" t="s">
        <v>109</v>
      </c>
      <c r="C224" s="160"/>
      <c r="D224" s="160"/>
      <c r="E224" s="217">
        <f>SUM(F218,F215,F108,F68,F65,F11)</f>
        <v>1.0020059301910702</v>
      </c>
      <c r="F224" s="161">
        <f>SUM(F219,F216,F109,F69,F66,F12)</f>
        <v>812790</v>
      </c>
      <c r="G224" s="161"/>
      <c r="H224" s="162">
        <f>F224+G224</f>
        <v>812790</v>
      </c>
      <c r="I224" s="36">
        <f>SUM(I7:I220)</f>
        <v>0.99999999999999967</v>
      </c>
      <c r="J224" s="36">
        <f t="shared" ref="J224:K224" si="13">SUM(J7:J220)</f>
        <v>1</v>
      </c>
      <c r="K224" s="36">
        <f t="shared" si="13"/>
        <v>-3.1225022567582528E-16</v>
      </c>
      <c r="L224" s="34"/>
      <c r="M224" s="34"/>
    </row>
    <row r="225" spans="2:5" ht="17" thickTop="1" x14ac:dyDescent="0.2">
      <c r="E225" s="216"/>
    </row>
    <row r="230" spans="2:5" x14ac:dyDescent="0.2">
      <c r="B230" s="87" t="s">
        <v>173</v>
      </c>
      <c r="C230" s="88"/>
    </row>
    <row r="231" spans="2:5" x14ac:dyDescent="0.2">
      <c r="B231" s="89" t="s">
        <v>179</v>
      </c>
      <c r="C231" s="90">
        <f>330057.78</f>
        <v>330057.78000000003</v>
      </c>
    </row>
    <row r="232" spans="2:5" x14ac:dyDescent="0.2">
      <c r="B232" s="91" t="s">
        <v>243</v>
      </c>
      <c r="C232" s="92">
        <f>135467+35681.28</f>
        <v>171148.28</v>
      </c>
    </row>
    <row r="233" spans="2:5" x14ac:dyDescent="0.2">
      <c r="B233" s="91" t="s">
        <v>174</v>
      </c>
      <c r="C233" s="92">
        <f>-5124.52-1849.33-379.57-1500-23.28-15.52-12.07-188.2-64.77-92.99-1590.31-80.74-83.65-927.57-400-2600-1071.21-360</f>
        <v>-16363.73</v>
      </c>
    </row>
    <row r="234" spans="2:5" x14ac:dyDescent="0.2">
      <c r="B234" s="91" t="s">
        <v>175</v>
      </c>
      <c r="C234" s="92">
        <f>C231-C232</f>
        <v>158909.50000000003</v>
      </c>
    </row>
    <row r="235" spans="2:5" x14ac:dyDescent="0.2">
      <c r="B235" s="91" t="s">
        <v>180</v>
      </c>
      <c r="C235" s="92">
        <f>642065+191868</f>
        <v>833933</v>
      </c>
    </row>
    <row r="236" spans="2:5" x14ac:dyDescent="0.2">
      <c r="B236" s="91" t="s">
        <v>176</v>
      </c>
      <c r="C236" s="92">
        <f>G224</f>
        <v>0</v>
      </c>
    </row>
    <row r="237" spans="2:5" x14ac:dyDescent="0.2">
      <c r="B237" s="91" t="s">
        <v>177</v>
      </c>
      <c r="C237" s="92">
        <v>-44274.62</v>
      </c>
    </row>
    <row r="238" spans="2:5" x14ac:dyDescent="0.2">
      <c r="B238" s="91" t="s">
        <v>178</v>
      </c>
      <c r="C238" s="92"/>
    </row>
    <row r="239" spans="2:5" x14ac:dyDescent="0.2">
      <c r="B239" s="91"/>
      <c r="C239" s="93"/>
    </row>
  </sheetData>
  <mergeCells count="1">
    <mergeCell ref="B2:H2"/>
  </mergeCells>
  <phoneticPr fontId="12" type="noConversion"/>
  <pageMargins left="0.7" right="0.7" top="0.75" bottom="0.75" header="0.3" footer="0.3"/>
  <pageSetup scale="60" fitToHeight="10" orientation="portrait" horizontalDpi="4294967292" verticalDpi="4294967292" r:id="rId1"/>
  <ignoredErrors>
    <ignoredError sqref="E72 E7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sqref="A1:F2"/>
    </sheetView>
  </sheetViews>
  <sheetFormatPr baseColWidth="10" defaultColWidth="11" defaultRowHeight="16" x14ac:dyDescent="0.2"/>
  <cols>
    <col min="1" max="1" width="43.6640625" bestFit="1" customWidth="1"/>
    <col min="2" max="2" width="33.6640625" customWidth="1"/>
    <col min="3" max="3" width="48.6640625" customWidth="1"/>
    <col min="4" max="4" width="19.1640625" customWidth="1"/>
    <col min="5" max="5" width="19.83203125" customWidth="1"/>
    <col min="6" max="6" width="19.33203125" customWidth="1"/>
  </cols>
  <sheetData>
    <row r="1" spans="1:6" ht="12.75" customHeight="1" x14ac:dyDescent="0.2">
      <c r="A1" s="232" t="s">
        <v>258</v>
      </c>
      <c r="B1" s="232"/>
      <c r="C1" s="232"/>
      <c r="D1" s="232"/>
      <c r="E1" s="232"/>
      <c r="F1" s="233"/>
    </row>
    <row r="2" spans="1:6" x14ac:dyDescent="0.2">
      <c r="A2" s="234"/>
      <c r="B2" s="234"/>
      <c r="C2" s="234"/>
      <c r="D2" s="234"/>
      <c r="E2" s="234"/>
      <c r="F2" s="235"/>
    </row>
    <row r="3" spans="1:6" x14ac:dyDescent="0.2">
      <c r="A3" s="95" t="s">
        <v>182</v>
      </c>
      <c r="B3" s="95" t="s">
        <v>185</v>
      </c>
      <c r="C3" s="95" t="s">
        <v>186</v>
      </c>
      <c r="D3" s="97" t="s">
        <v>187</v>
      </c>
      <c r="E3" s="97" t="s">
        <v>188</v>
      </c>
      <c r="F3" s="98" t="s">
        <v>189</v>
      </c>
    </row>
    <row r="4" spans="1:6" ht="18" x14ac:dyDescent="0.2">
      <c r="A4" s="101"/>
      <c r="B4" s="102"/>
      <c r="C4" s="101"/>
      <c r="D4" s="103"/>
      <c r="E4" s="103"/>
      <c r="F4" s="104"/>
    </row>
    <row r="5" spans="1:6" ht="18" x14ac:dyDescent="0.2">
      <c r="A5" s="101"/>
      <c r="B5" s="107"/>
      <c r="C5" s="108"/>
      <c r="D5" s="109"/>
      <c r="E5" s="109"/>
      <c r="F5" s="104"/>
    </row>
    <row r="6" spans="1:6" ht="18" x14ac:dyDescent="0.2">
      <c r="A6" s="108"/>
      <c r="B6" s="110"/>
      <c r="C6" s="108"/>
      <c r="D6" s="109"/>
      <c r="E6" s="109"/>
      <c r="F6" s="104"/>
    </row>
    <row r="7" spans="1:6" ht="18" x14ac:dyDescent="0.2">
      <c r="A7" s="108"/>
      <c r="B7" s="110"/>
      <c r="C7" s="108"/>
      <c r="D7" s="109"/>
      <c r="E7" s="109"/>
      <c r="F7" s="104"/>
    </row>
    <row r="8" spans="1:6" ht="18" x14ac:dyDescent="0.2">
      <c r="A8" s="108"/>
      <c r="B8" s="110"/>
      <c r="C8" s="108"/>
      <c r="D8" s="109"/>
      <c r="E8" s="109"/>
      <c r="F8" s="104"/>
    </row>
    <row r="9" spans="1:6" ht="18" x14ac:dyDescent="0.2">
      <c r="A9" s="108"/>
      <c r="B9" s="112"/>
      <c r="C9" s="108"/>
      <c r="D9" s="109"/>
      <c r="E9" s="109"/>
      <c r="F9" s="104"/>
    </row>
    <row r="10" spans="1:6" ht="18" x14ac:dyDescent="0.2">
      <c r="A10" s="108"/>
      <c r="B10" s="110"/>
      <c r="C10" s="108"/>
      <c r="D10" s="111"/>
      <c r="E10" s="109"/>
      <c r="F10" s="104"/>
    </row>
    <row r="11" spans="1:6" ht="18" x14ac:dyDescent="0.2">
      <c r="A11" s="108"/>
      <c r="B11" s="110"/>
      <c r="C11" s="108"/>
      <c r="D11" s="109"/>
      <c r="E11" s="109"/>
      <c r="F11" s="104"/>
    </row>
    <row r="12" spans="1:6" ht="18" x14ac:dyDescent="0.2">
      <c r="A12" s="108"/>
      <c r="B12" s="110"/>
      <c r="C12" s="108"/>
      <c r="D12" s="109"/>
      <c r="E12" s="109"/>
      <c r="F12" s="104"/>
    </row>
    <row r="13" spans="1:6" ht="18" x14ac:dyDescent="0.2">
      <c r="A13" s="108"/>
      <c r="B13" s="110"/>
      <c r="C13" s="108"/>
      <c r="D13" s="109"/>
      <c r="E13" s="109"/>
      <c r="F13" s="104"/>
    </row>
    <row r="14" spans="1:6" ht="18" x14ac:dyDescent="0.2">
      <c r="A14" s="108"/>
      <c r="B14" s="110"/>
      <c r="C14" s="108"/>
      <c r="D14" s="109"/>
      <c r="E14" s="109"/>
      <c r="F14" s="104"/>
    </row>
    <row r="15" spans="1:6" ht="18" x14ac:dyDescent="0.2">
      <c r="A15" s="108"/>
      <c r="B15" s="110"/>
      <c r="C15" s="108"/>
      <c r="D15" s="109"/>
      <c r="E15" s="109"/>
      <c r="F15" s="104"/>
    </row>
    <row r="16" spans="1:6" ht="18" x14ac:dyDescent="0.2">
      <c r="A16" s="108"/>
      <c r="B16" s="110"/>
      <c r="C16" s="108"/>
      <c r="D16" s="109"/>
      <c r="E16" s="109"/>
      <c r="F16" s="104"/>
    </row>
    <row r="17" spans="1:6" ht="18" x14ac:dyDescent="0.2">
      <c r="A17" s="108"/>
      <c r="B17" s="112"/>
      <c r="C17" s="108"/>
      <c r="D17" s="109"/>
      <c r="E17" s="109"/>
      <c r="F17" s="104"/>
    </row>
    <row r="18" spans="1:6" ht="18" x14ac:dyDescent="0.2">
      <c r="A18" s="113"/>
      <c r="B18" s="114"/>
      <c r="C18" s="113"/>
      <c r="D18" s="109"/>
      <c r="E18" s="109"/>
      <c r="F18" s="104"/>
    </row>
    <row r="19" spans="1:6" ht="18" x14ac:dyDescent="0.2">
      <c r="A19" s="108"/>
      <c r="B19" s="110"/>
      <c r="C19" s="108"/>
      <c r="D19" s="109"/>
      <c r="E19" s="109"/>
      <c r="F19" s="104"/>
    </row>
    <row r="20" spans="1:6" ht="18" x14ac:dyDescent="0.2">
      <c r="A20" s="108"/>
      <c r="B20" s="110"/>
      <c r="C20" s="108"/>
      <c r="D20" s="109"/>
      <c r="E20" s="109"/>
      <c r="F20" s="104"/>
    </row>
    <row r="21" spans="1:6" ht="18" x14ac:dyDescent="0.2">
      <c r="A21" s="108"/>
      <c r="B21" s="110"/>
      <c r="C21" s="108"/>
      <c r="D21" s="109"/>
      <c r="E21" s="109"/>
      <c r="F21" s="104"/>
    </row>
    <row r="22" spans="1:6" ht="18" x14ac:dyDescent="0.2">
      <c r="A22" s="108"/>
      <c r="B22" s="110"/>
      <c r="C22" s="108"/>
      <c r="D22" s="109"/>
      <c r="E22" s="109"/>
      <c r="F22" s="104"/>
    </row>
    <row r="23" spans="1:6" ht="18" x14ac:dyDescent="0.2">
      <c r="A23" s="108"/>
      <c r="B23" s="110"/>
      <c r="C23" s="108"/>
      <c r="D23" s="109"/>
      <c r="E23" s="109"/>
      <c r="F23" s="104"/>
    </row>
    <row r="24" spans="1:6" ht="18" x14ac:dyDescent="0.2">
      <c r="A24" s="108"/>
      <c r="B24" s="110"/>
      <c r="C24" s="108"/>
      <c r="D24" s="109"/>
      <c r="E24" s="109"/>
      <c r="F24" s="104"/>
    </row>
    <row r="25" spans="1:6" ht="18" x14ac:dyDescent="0.2">
      <c r="A25" s="108"/>
      <c r="B25" s="110"/>
      <c r="C25" s="108"/>
      <c r="D25" s="109"/>
      <c r="E25" s="109"/>
      <c r="F25" s="104"/>
    </row>
    <row r="26" spans="1:6" ht="18" x14ac:dyDescent="0.2">
      <c r="A26" s="108"/>
      <c r="B26" s="110"/>
      <c r="C26" s="108"/>
      <c r="D26" s="109"/>
      <c r="E26" s="109"/>
      <c r="F26" s="104"/>
    </row>
    <row r="27" spans="1:6" ht="18" x14ac:dyDescent="0.2">
      <c r="A27" s="108"/>
      <c r="B27" s="110"/>
      <c r="C27" s="108"/>
      <c r="D27" s="109"/>
      <c r="E27" s="109"/>
      <c r="F27" s="104"/>
    </row>
    <row r="28" spans="1:6" ht="18" x14ac:dyDescent="0.2">
      <c r="A28" s="108"/>
      <c r="B28" s="115"/>
      <c r="C28" s="108"/>
      <c r="D28" s="109"/>
      <c r="E28" s="109"/>
      <c r="F28" s="104"/>
    </row>
    <row r="29" spans="1:6" ht="18" x14ac:dyDescent="0.2">
      <c r="A29" s="108"/>
      <c r="B29" s="115"/>
      <c r="C29" s="108"/>
      <c r="D29" s="109"/>
      <c r="E29" s="109"/>
      <c r="F29" s="104"/>
    </row>
    <row r="30" spans="1:6" ht="18" x14ac:dyDescent="0.2">
      <c r="A30" s="108"/>
      <c r="B30" s="110"/>
      <c r="C30" s="108"/>
      <c r="D30" s="109"/>
      <c r="E30" s="109"/>
      <c r="F30" s="104"/>
    </row>
    <row r="31" spans="1:6" ht="18" x14ac:dyDescent="0.2">
      <c r="A31" s="108"/>
      <c r="B31" s="110"/>
      <c r="C31" s="108"/>
      <c r="D31" s="109"/>
      <c r="E31" s="109"/>
      <c r="F31" s="104"/>
    </row>
    <row r="32" spans="1:6" ht="18" x14ac:dyDescent="0.2">
      <c r="A32" s="108"/>
      <c r="B32" s="110"/>
      <c r="C32" s="108"/>
      <c r="D32" s="109"/>
      <c r="E32" s="109"/>
      <c r="F32" s="104"/>
    </row>
    <row r="33" spans="1:6" ht="15.75" customHeight="1" x14ac:dyDescent="0.2">
      <c r="A33" s="108"/>
      <c r="B33" s="110"/>
      <c r="C33" s="108"/>
      <c r="D33" s="109"/>
      <c r="E33" s="109"/>
      <c r="F33" s="104"/>
    </row>
    <row r="34" spans="1:6" ht="18" x14ac:dyDescent="0.2">
      <c r="A34" s="108"/>
      <c r="B34" s="110"/>
      <c r="C34" s="108"/>
      <c r="D34" s="109"/>
      <c r="E34" s="109"/>
      <c r="F34" s="104"/>
    </row>
    <row r="35" spans="1:6" ht="18" x14ac:dyDescent="0.2">
      <c r="A35" s="108"/>
      <c r="B35" s="110"/>
      <c r="C35" s="108"/>
      <c r="D35" s="109"/>
      <c r="E35" s="109"/>
      <c r="F35" s="104"/>
    </row>
    <row r="36" spans="1:6" ht="18" x14ac:dyDescent="0.2">
      <c r="A36" s="108"/>
      <c r="B36" s="110"/>
      <c r="C36" s="108"/>
      <c r="D36" s="109"/>
      <c r="E36" s="109"/>
      <c r="F36" s="104"/>
    </row>
    <row r="37" spans="1:6" ht="18" x14ac:dyDescent="0.2">
      <c r="A37" s="108"/>
      <c r="B37" s="110"/>
      <c r="C37" s="108"/>
      <c r="D37" s="109"/>
      <c r="E37" s="109"/>
      <c r="F37" s="104"/>
    </row>
    <row r="38" spans="1:6" ht="18" x14ac:dyDescent="0.2">
      <c r="A38" s="108"/>
      <c r="B38" s="110"/>
      <c r="C38" s="108"/>
      <c r="D38" s="109"/>
      <c r="E38" s="109"/>
      <c r="F38" s="104"/>
    </row>
    <row r="39" spans="1:6" ht="18" x14ac:dyDescent="0.2">
      <c r="A39" s="108"/>
      <c r="B39" s="110"/>
      <c r="C39" s="108"/>
      <c r="D39" s="109"/>
      <c r="E39" s="109"/>
      <c r="F39" s="104"/>
    </row>
    <row r="40" spans="1:6" ht="18" x14ac:dyDescent="0.2">
      <c r="A40" s="108"/>
      <c r="B40" s="115"/>
      <c r="C40" s="108"/>
      <c r="D40" s="109"/>
      <c r="E40" s="109"/>
      <c r="F40" s="104"/>
    </row>
    <row r="41" spans="1:6" ht="18" x14ac:dyDescent="0.2">
      <c r="A41" s="108"/>
      <c r="B41" s="110"/>
      <c r="C41" s="108"/>
      <c r="D41" s="109"/>
      <c r="E41" s="109"/>
      <c r="F41" s="104"/>
    </row>
    <row r="42" spans="1:6" ht="18" x14ac:dyDescent="0.2">
      <c r="A42" s="108"/>
      <c r="B42" s="110"/>
      <c r="C42" s="108"/>
      <c r="D42" s="109"/>
      <c r="E42" s="109"/>
      <c r="F42" s="104"/>
    </row>
    <row r="43" spans="1:6" ht="18" x14ac:dyDescent="0.2">
      <c r="A43" s="108"/>
      <c r="B43" s="110"/>
      <c r="C43" s="108" t="s">
        <v>238</v>
      </c>
      <c r="D43" s="109">
        <f>SUM(D4:D42)</f>
        <v>0</v>
      </c>
      <c r="E43" s="117">
        <f>SUM(E4:E42)</f>
        <v>0</v>
      </c>
      <c r="F43" s="109">
        <f>SUM(F4:F42)</f>
        <v>0</v>
      </c>
    </row>
    <row r="44" spans="1:6" ht="18" x14ac:dyDescent="0.2">
      <c r="C44" s="108"/>
      <c r="D44" s="116">
        <f>'ASUCM 2017-18'!E254</f>
        <v>0</v>
      </c>
    </row>
    <row r="45" spans="1:6" ht="18" x14ac:dyDescent="0.2">
      <c r="C45" s="108" t="s">
        <v>240</v>
      </c>
      <c r="D45" s="118">
        <f>D44-D43</f>
        <v>0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4"/>
  <sheetViews>
    <sheetView zoomScale="46" workbookViewId="0">
      <selection activeCell="C7" sqref="C7"/>
    </sheetView>
  </sheetViews>
  <sheetFormatPr baseColWidth="10" defaultColWidth="11" defaultRowHeight="16" x14ac:dyDescent="0.2"/>
  <cols>
    <col min="2" max="2" width="12.5" bestFit="1" customWidth="1"/>
    <col min="3" max="3" width="42.6640625" bestFit="1" customWidth="1"/>
    <col min="4" max="4" width="22.33203125" bestFit="1" customWidth="1"/>
    <col min="5" max="5" width="50.83203125" bestFit="1" customWidth="1"/>
    <col min="6" max="6" width="21.33203125" customWidth="1"/>
    <col min="7" max="7" width="18.1640625" customWidth="1"/>
    <col min="8" max="8" width="18.5" customWidth="1"/>
  </cols>
  <sheetData>
    <row r="1" spans="1:8" x14ac:dyDescent="0.2">
      <c r="A1" s="236" t="s">
        <v>259</v>
      </c>
      <c r="B1" s="237"/>
      <c r="C1" s="237"/>
      <c r="D1" s="237"/>
      <c r="E1" s="237"/>
      <c r="F1" s="237"/>
      <c r="G1" s="237"/>
      <c r="H1" s="238"/>
    </row>
    <row r="2" spans="1:8" x14ac:dyDescent="0.2">
      <c r="A2" s="239"/>
      <c r="B2" s="240"/>
      <c r="C2" s="240"/>
      <c r="D2" s="240"/>
      <c r="E2" s="240"/>
      <c r="F2" s="240"/>
      <c r="G2" s="240"/>
      <c r="H2" s="241"/>
    </row>
    <row r="3" spans="1:8" x14ac:dyDescent="0.2">
      <c r="A3" s="95" t="s">
        <v>171</v>
      </c>
      <c r="B3" s="96" t="s">
        <v>181</v>
      </c>
      <c r="C3" s="95" t="s">
        <v>184</v>
      </c>
      <c r="D3" s="95" t="s">
        <v>185</v>
      </c>
      <c r="E3" s="95" t="s">
        <v>186</v>
      </c>
      <c r="F3" s="97" t="s">
        <v>187</v>
      </c>
      <c r="G3" s="97" t="s">
        <v>188</v>
      </c>
      <c r="H3" s="98" t="s">
        <v>189</v>
      </c>
    </row>
    <row r="4" spans="1:8" ht="18" x14ac:dyDescent="0.2">
      <c r="A4" s="99"/>
      <c r="B4" s="100"/>
      <c r="C4" s="101"/>
      <c r="D4" s="102"/>
      <c r="E4" s="101"/>
      <c r="F4" s="103"/>
      <c r="G4" s="103"/>
      <c r="H4" s="104"/>
    </row>
    <row r="5" spans="1:8" ht="18" x14ac:dyDescent="0.2">
      <c r="A5" s="105"/>
      <c r="B5" s="106"/>
      <c r="C5" s="101"/>
      <c r="D5" s="107"/>
      <c r="E5" s="108"/>
      <c r="F5" s="109"/>
      <c r="G5" s="109"/>
      <c r="H5" s="104"/>
    </row>
    <row r="6" spans="1:8" ht="18" x14ac:dyDescent="0.2">
      <c r="A6" s="105"/>
      <c r="B6" s="106"/>
      <c r="C6" s="108"/>
      <c r="D6" s="110"/>
      <c r="E6" s="108"/>
      <c r="F6" s="109"/>
      <c r="G6" s="109"/>
      <c r="H6" s="104"/>
    </row>
    <row r="7" spans="1:8" ht="18" x14ac:dyDescent="0.2">
      <c r="A7" s="105"/>
      <c r="B7" s="106"/>
      <c r="C7" s="108"/>
      <c r="D7" s="110"/>
      <c r="E7" s="108"/>
      <c r="F7" s="109"/>
      <c r="G7" s="109"/>
      <c r="H7" s="104"/>
    </row>
    <row r="8" spans="1:8" ht="18" x14ac:dyDescent="0.2">
      <c r="A8" s="105"/>
      <c r="B8" s="106"/>
      <c r="C8" s="108"/>
      <c r="D8" s="110"/>
      <c r="E8" s="108"/>
      <c r="F8" s="109"/>
      <c r="G8" s="109"/>
      <c r="H8" s="104"/>
    </row>
    <row r="9" spans="1:8" ht="18" x14ac:dyDescent="0.2">
      <c r="A9" s="105"/>
      <c r="B9" s="106"/>
      <c r="C9" s="108"/>
      <c r="D9" s="112"/>
      <c r="E9" s="108"/>
      <c r="F9" s="109"/>
      <c r="G9" s="109"/>
      <c r="H9" s="104"/>
    </row>
    <row r="10" spans="1:8" ht="18" x14ac:dyDescent="0.2">
      <c r="A10" s="105"/>
      <c r="B10" s="106"/>
      <c r="C10" s="108"/>
      <c r="D10" s="110"/>
      <c r="E10" s="108"/>
      <c r="F10" s="111"/>
      <c r="G10" s="109"/>
      <c r="H10" s="104"/>
    </row>
    <row r="11" spans="1:8" ht="18" x14ac:dyDescent="0.2">
      <c r="A11" s="105"/>
      <c r="B11" s="106"/>
      <c r="C11" s="108"/>
      <c r="D11" s="110"/>
      <c r="E11" s="108"/>
      <c r="F11" s="109"/>
      <c r="G11" s="109"/>
      <c r="H11" s="104"/>
    </row>
    <row r="12" spans="1:8" ht="18" x14ac:dyDescent="0.2">
      <c r="A12" s="105"/>
      <c r="B12" s="106"/>
      <c r="C12" s="108"/>
      <c r="D12" s="110"/>
      <c r="E12" s="108"/>
      <c r="F12" s="109"/>
      <c r="G12" s="109"/>
      <c r="H12" s="104"/>
    </row>
    <row r="13" spans="1:8" ht="18" x14ac:dyDescent="0.2">
      <c r="A13" s="105"/>
      <c r="B13" s="106"/>
      <c r="C13" s="108"/>
      <c r="D13" s="110"/>
      <c r="E13" s="108"/>
      <c r="F13" s="109"/>
      <c r="G13" s="109"/>
      <c r="H13" s="104"/>
    </row>
    <row r="14" spans="1:8" ht="18" x14ac:dyDescent="0.2">
      <c r="A14" s="105"/>
      <c r="B14" s="106"/>
      <c r="C14" s="108"/>
      <c r="D14" s="110"/>
      <c r="E14" s="108"/>
      <c r="F14" s="109"/>
      <c r="G14" s="109"/>
      <c r="H14" s="104"/>
    </row>
    <row r="15" spans="1:8" ht="18" x14ac:dyDescent="0.2">
      <c r="A15" s="105"/>
      <c r="B15" s="106"/>
      <c r="C15" s="108"/>
      <c r="D15" s="110"/>
      <c r="E15" s="108"/>
      <c r="F15" s="109"/>
      <c r="G15" s="109"/>
      <c r="H15" s="104"/>
    </row>
    <row r="16" spans="1:8" ht="18" x14ac:dyDescent="0.2">
      <c r="A16" s="105"/>
      <c r="B16" s="106"/>
      <c r="C16" s="108"/>
      <c r="D16" s="110"/>
      <c r="E16" s="108"/>
      <c r="F16" s="109"/>
      <c r="G16" s="109"/>
      <c r="H16" s="104"/>
    </row>
    <row r="17" spans="1:8" ht="18" x14ac:dyDescent="0.2">
      <c r="A17" s="105"/>
      <c r="B17" s="106"/>
      <c r="C17" s="108"/>
      <c r="D17" s="112"/>
      <c r="E17" s="108"/>
      <c r="F17" s="109"/>
      <c r="G17" s="109"/>
      <c r="H17" s="104"/>
    </row>
    <row r="18" spans="1:8" ht="18" x14ac:dyDescent="0.2">
      <c r="A18" s="105"/>
      <c r="B18" s="106"/>
      <c r="C18" s="113"/>
      <c r="D18" s="114"/>
      <c r="E18" s="113"/>
      <c r="F18" s="109"/>
      <c r="G18" s="109"/>
      <c r="H18" s="104"/>
    </row>
    <row r="19" spans="1:8" ht="18" x14ac:dyDescent="0.2">
      <c r="A19" s="105"/>
      <c r="B19" s="106"/>
      <c r="C19" s="108"/>
      <c r="D19" s="110"/>
      <c r="E19" s="108"/>
      <c r="F19" s="109"/>
      <c r="G19" s="109"/>
      <c r="H19" s="104"/>
    </row>
    <row r="20" spans="1:8" ht="18" x14ac:dyDescent="0.2">
      <c r="A20" s="105"/>
      <c r="B20" s="106"/>
      <c r="C20" s="108"/>
      <c r="D20" s="110"/>
      <c r="E20" s="108"/>
      <c r="F20" s="109"/>
      <c r="G20" s="109"/>
      <c r="H20" s="104"/>
    </row>
    <row r="21" spans="1:8" ht="18" x14ac:dyDescent="0.2">
      <c r="A21" s="105"/>
      <c r="B21" s="106"/>
      <c r="C21" s="108"/>
      <c r="D21" s="110"/>
      <c r="E21" s="108"/>
      <c r="F21" s="109"/>
      <c r="G21" s="109"/>
      <c r="H21" s="104"/>
    </row>
    <row r="22" spans="1:8" ht="18" x14ac:dyDescent="0.2">
      <c r="A22" s="105"/>
      <c r="B22" s="106"/>
      <c r="C22" s="108"/>
      <c r="D22" s="110"/>
      <c r="E22" s="108"/>
      <c r="F22" s="109"/>
      <c r="G22" s="109"/>
      <c r="H22" s="104"/>
    </row>
    <row r="23" spans="1:8" ht="18" x14ac:dyDescent="0.2">
      <c r="A23" s="105"/>
      <c r="B23" s="106"/>
      <c r="C23" s="108"/>
      <c r="D23" s="110"/>
      <c r="E23" s="108"/>
      <c r="F23" s="109"/>
      <c r="G23" s="109"/>
      <c r="H23" s="104"/>
    </row>
    <row r="24" spans="1:8" ht="18" x14ac:dyDescent="0.2">
      <c r="A24" s="105"/>
      <c r="B24" s="106"/>
      <c r="C24" s="108"/>
      <c r="D24" s="110"/>
      <c r="E24" s="108"/>
      <c r="F24" s="109"/>
      <c r="G24" s="109"/>
      <c r="H24" s="104"/>
    </row>
    <row r="25" spans="1:8" ht="18" x14ac:dyDescent="0.2">
      <c r="A25" s="105"/>
      <c r="B25" s="106"/>
      <c r="C25" s="108"/>
      <c r="D25" s="110"/>
      <c r="E25" s="108"/>
      <c r="F25" s="109"/>
      <c r="G25" s="109"/>
      <c r="H25" s="104"/>
    </row>
    <row r="26" spans="1:8" ht="18" x14ac:dyDescent="0.2">
      <c r="A26" s="105"/>
      <c r="B26" s="106"/>
      <c r="C26" s="108"/>
      <c r="D26" s="110"/>
      <c r="E26" s="108"/>
      <c r="F26" s="109"/>
      <c r="G26" s="109"/>
      <c r="H26" s="104"/>
    </row>
    <row r="27" spans="1:8" ht="18" x14ac:dyDescent="0.2">
      <c r="A27" s="105"/>
      <c r="B27" s="106"/>
      <c r="C27" s="108"/>
      <c r="D27" s="110"/>
      <c r="E27" s="108"/>
      <c r="F27" s="109"/>
      <c r="G27" s="109"/>
      <c r="H27" s="104"/>
    </row>
    <row r="28" spans="1:8" ht="18" x14ac:dyDescent="0.2">
      <c r="A28" s="105"/>
      <c r="B28" s="106"/>
      <c r="C28" s="108"/>
      <c r="D28" s="115"/>
      <c r="E28" s="108"/>
      <c r="F28" s="109"/>
      <c r="G28" s="109"/>
      <c r="H28" s="104"/>
    </row>
    <row r="29" spans="1:8" ht="18" x14ac:dyDescent="0.2">
      <c r="A29" s="105"/>
      <c r="B29" s="106"/>
      <c r="C29" s="108"/>
      <c r="D29" s="115"/>
      <c r="E29" s="108"/>
      <c r="F29" s="109"/>
      <c r="G29" s="109"/>
      <c r="H29" s="104"/>
    </row>
    <row r="30" spans="1:8" ht="18" x14ac:dyDescent="0.2">
      <c r="A30" s="105"/>
      <c r="B30" s="106"/>
      <c r="C30" s="108"/>
      <c r="D30" s="110"/>
      <c r="E30" s="108"/>
      <c r="F30" s="109"/>
      <c r="G30" s="109"/>
      <c r="H30" s="104"/>
    </row>
    <row r="31" spans="1:8" ht="18" x14ac:dyDescent="0.2">
      <c r="A31" s="105"/>
      <c r="B31" s="106"/>
      <c r="C31" s="108"/>
      <c r="D31" s="110"/>
      <c r="E31" s="108"/>
      <c r="F31" s="109"/>
      <c r="G31" s="109"/>
      <c r="H31" s="104"/>
    </row>
    <row r="32" spans="1:8" ht="18" x14ac:dyDescent="0.2">
      <c r="A32" s="105"/>
      <c r="B32" s="106"/>
      <c r="C32" s="108"/>
      <c r="D32" s="110"/>
      <c r="E32" s="108"/>
      <c r="F32" s="109"/>
      <c r="G32" s="109"/>
      <c r="H32" s="104"/>
    </row>
    <row r="33" spans="1:8" ht="18" x14ac:dyDescent="0.2">
      <c r="A33" s="105"/>
      <c r="B33" s="106"/>
      <c r="C33" s="108"/>
      <c r="D33" s="110"/>
      <c r="E33" s="108"/>
      <c r="F33" s="109"/>
      <c r="G33" s="109"/>
      <c r="H33" s="104"/>
    </row>
    <row r="34" spans="1:8" ht="18" x14ac:dyDescent="0.2">
      <c r="A34" s="105"/>
      <c r="B34" s="106"/>
      <c r="C34" s="108"/>
      <c r="D34" s="110"/>
      <c r="E34" s="108"/>
      <c r="F34" s="109"/>
      <c r="G34" s="109"/>
      <c r="H34" s="104"/>
    </row>
    <row r="35" spans="1:8" ht="18" x14ac:dyDescent="0.2">
      <c r="A35" s="105"/>
      <c r="B35" s="106"/>
      <c r="C35" s="108"/>
      <c r="D35" s="110"/>
      <c r="E35" s="108"/>
      <c r="F35" s="109"/>
      <c r="G35" s="109"/>
      <c r="H35" s="104"/>
    </row>
    <row r="36" spans="1:8" ht="18" x14ac:dyDescent="0.2">
      <c r="A36" s="105"/>
      <c r="B36" s="106"/>
      <c r="C36" s="108"/>
      <c r="D36" s="110"/>
      <c r="E36" s="108"/>
      <c r="F36" s="109"/>
      <c r="G36" s="109"/>
      <c r="H36" s="104"/>
    </row>
    <row r="37" spans="1:8" ht="18" x14ac:dyDescent="0.2">
      <c r="A37" s="105"/>
      <c r="B37" s="106"/>
      <c r="C37" s="108"/>
      <c r="D37" s="110"/>
      <c r="E37" s="108"/>
      <c r="F37" s="109"/>
      <c r="G37" s="109"/>
      <c r="H37" s="104"/>
    </row>
    <row r="38" spans="1:8" ht="18" x14ac:dyDescent="0.2">
      <c r="A38" s="105"/>
      <c r="B38" s="106"/>
      <c r="C38" s="108"/>
      <c r="D38" s="110"/>
      <c r="E38" s="108"/>
      <c r="F38" s="109"/>
      <c r="G38" s="109"/>
      <c r="H38" s="104"/>
    </row>
    <row r="39" spans="1:8" ht="18" x14ac:dyDescent="0.2">
      <c r="A39" s="105"/>
      <c r="B39" s="106"/>
      <c r="C39" s="108"/>
      <c r="D39" s="110"/>
      <c r="E39" s="108"/>
      <c r="F39" s="109"/>
      <c r="G39" s="109"/>
      <c r="H39" s="104"/>
    </row>
    <row r="40" spans="1:8" ht="18" x14ac:dyDescent="0.2">
      <c r="A40" s="105"/>
      <c r="B40" s="106"/>
      <c r="C40" s="108"/>
      <c r="D40" s="115"/>
      <c r="E40" s="108"/>
      <c r="F40" s="109"/>
      <c r="G40" s="109"/>
      <c r="H40" s="104"/>
    </row>
    <row r="41" spans="1:8" ht="18" x14ac:dyDescent="0.2">
      <c r="A41" s="105"/>
      <c r="B41" s="106"/>
      <c r="C41" s="108"/>
      <c r="D41" s="110"/>
      <c r="E41" s="108"/>
      <c r="F41" s="109"/>
      <c r="G41" s="109"/>
      <c r="H41" s="104"/>
    </row>
    <row r="42" spans="1:8" ht="18" x14ac:dyDescent="0.2">
      <c r="A42" s="105"/>
      <c r="B42" s="106"/>
      <c r="C42" s="108"/>
      <c r="D42" s="110"/>
      <c r="E42" s="108"/>
      <c r="F42" s="109"/>
      <c r="G42" s="109"/>
      <c r="H42" s="104"/>
    </row>
    <row r="43" spans="1:8" ht="18" x14ac:dyDescent="0.2">
      <c r="A43" s="105"/>
      <c r="B43" s="106"/>
      <c r="C43" s="108"/>
      <c r="D43" s="110"/>
      <c r="E43" s="108" t="s">
        <v>238</v>
      </c>
      <c r="F43" s="109">
        <f>SUM(F4:F42)</f>
        <v>0</v>
      </c>
      <c r="G43" s="117">
        <f>SUM(G4:G42)</f>
        <v>0</v>
      </c>
      <c r="H43" s="109">
        <f>SUM(H4:H42)</f>
        <v>0</v>
      </c>
    </row>
    <row r="44" spans="1:8" ht="18" x14ac:dyDescent="0.2">
      <c r="E44" s="108" t="s">
        <v>239</v>
      </c>
      <c r="F44" s="116"/>
    </row>
    <row r="45" spans="1:8" ht="18" x14ac:dyDescent="0.2">
      <c r="E45" s="108" t="s">
        <v>240</v>
      </c>
      <c r="F45" s="118"/>
    </row>
    <row r="53" spans="1:8" x14ac:dyDescent="0.2">
      <c r="A53" s="94"/>
      <c r="B53" s="94"/>
      <c r="C53" s="94"/>
      <c r="D53" s="94"/>
      <c r="E53" s="94"/>
      <c r="F53" s="94"/>
      <c r="G53" s="94"/>
      <c r="H53" s="94"/>
    </row>
    <row r="54" spans="1:8" x14ac:dyDescent="0.2">
      <c r="A54" s="94"/>
      <c r="B54" s="94"/>
      <c r="C54" s="94"/>
      <c r="D54" s="94"/>
      <c r="E54" s="94"/>
      <c r="F54" s="94"/>
      <c r="G54" s="94"/>
      <c r="H54" s="94"/>
    </row>
    <row r="55" spans="1:8" x14ac:dyDescent="0.2">
      <c r="A55" s="94"/>
      <c r="B55" s="94"/>
      <c r="C55" s="94"/>
      <c r="D55" s="94"/>
      <c r="E55" s="94"/>
      <c r="F55" s="94"/>
      <c r="G55" s="94"/>
      <c r="H55" s="94"/>
    </row>
    <row r="56" spans="1:8" x14ac:dyDescent="0.2">
      <c r="A56" s="94"/>
      <c r="B56" s="94"/>
      <c r="C56" s="94"/>
      <c r="D56" s="94"/>
      <c r="E56" s="94"/>
      <c r="F56" s="94"/>
      <c r="G56" s="94"/>
      <c r="H56" s="94"/>
    </row>
    <row r="57" spans="1:8" x14ac:dyDescent="0.2">
      <c r="A57" s="94"/>
      <c r="B57" s="94"/>
      <c r="C57" s="94"/>
      <c r="D57" s="94"/>
      <c r="E57" s="94"/>
      <c r="F57" s="94"/>
      <c r="G57" s="94"/>
      <c r="H57" s="94"/>
    </row>
    <row r="58" spans="1:8" x14ac:dyDescent="0.2">
      <c r="A58" s="94"/>
      <c r="B58" s="94"/>
      <c r="C58" s="94"/>
      <c r="D58" s="94"/>
      <c r="E58" s="94"/>
      <c r="F58" s="94"/>
      <c r="G58" s="94"/>
      <c r="H58" s="94"/>
    </row>
    <row r="59" spans="1:8" x14ac:dyDescent="0.2">
      <c r="A59" s="94"/>
      <c r="B59" s="94"/>
      <c r="C59" s="94"/>
      <c r="D59" s="94"/>
      <c r="E59" s="94"/>
      <c r="F59" s="94"/>
      <c r="G59" s="94"/>
      <c r="H59" s="94"/>
    </row>
    <row r="60" spans="1:8" x14ac:dyDescent="0.2">
      <c r="A60" s="94"/>
      <c r="B60" s="94"/>
      <c r="C60" s="94"/>
      <c r="D60" s="94"/>
      <c r="E60" s="94"/>
      <c r="F60" s="94"/>
      <c r="G60" s="94"/>
      <c r="H60" s="94"/>
    </row>
    <row r="61" spans="1:8" x14ac:dyDescent="0.2">
      <c r="A61" s="94"/>
      <c r="B61" s="94"/>
      <c r="C61" s="94"/>
      <c r="D61" s="94"/>
      <c r="E61" s="94"/>
      <c r="F61" s="94"/>
      <c r="G61" s="94"/>
      <c r="H61" s="94"/>
    </row>
    <row r="62" spans="1:8" x14ac:dyDescent="0.2">
      <c r="A62" s="94"/>
      <c r="B62" s="94"/>
      <c r="C62" s="94"/>
      <c r="D62" s="94"/>
      <c r="E62" s="94"/>
      <c r="F62" s="94"/>
      <c r="G62" s="94"/>
      <c r="H62" s="94"/>
    </row>
    <row r="63" spans="1:8" x14ac:dyDescent="0.2">
      <c r="A63" s="94"/>
      <c r="B63" s="94"/>
      <c r="C63" s="94"/>
      <c r="D63" s="94"/>
      <c r="E63" s="94"/>
      <c r="F63" s="94"/>
      <c r="G63" s="94"/>
      <c r="H63" s="94"/>
    </row>
    <row r="64" spans="1:8" x14ac:dyDescent="0.2">
      <c r="A64" s="94"/>
      <c r="B64" s="94"/>
      <c r="C64" s="94"/>
      <c r="D64" s="94"/>
      <c r="E64" s="94"/>
      <c r="F64" s="94"/>
      <c r="G64" s="94"/>
      <c r="H64" s="94"/>
    </row>
    <row r="65" spans="1:8" x14ac:dyDescent="0.2">
      <c r="A65" s="94"/>
      <c r="B65" s="94"/>
      <c r="C65" s="94"/>
      <c r="D65" s="94"/>
      <c r="E65" s="94"/>
      <c r="F65" s="94"/>
      <c r="G65" s="94"/>
      <c r="H65" s="94"/>
    </row>
    <row r="66" spans="1:8" x14ac:dyDescent="0.2">
      <c r="A66" s="94"/>
      <c r="B66" s="94"/>
      <c r="C66" s="94"/>
      <c r="D66" s="94"/>
      <c r="E66" s="94"/>
      <c r="F66" s="94"/>
      <c r="G66" s="94"/>
      <c r="H66" s="94"/>
    </row>
    <row r="67" spans="1:8" x14ac:dyDescent="0.2">
      <c r="A67" s="94"/>
      <c r="B67" s="94"/>
      <c r="C67" s="94"/>
      <c r="D67" s="94"/>
      <c r="E67" s="94"/>
      <c r="F67" s="94"/>
      <c r="G67" s="94"/>
      <c r="H67" s="94"/>
    </row>
    <row r="68" spans="1:8" x14ac:dyDescent="0.2">
      <c r="A68" s="94"/>
      <c r="B68" s="94"/>
      <c r="C68" s="94"/>
      <c r="D68" s="94"/>
      <c r="E68" s="94"/>
      <c r="F68" s="94"/>
      <c r="G68" s="94"/>
      <c r="H68" s="94"/>
    </row>
    <row r="69" spans="1:8" x14ac:dyDescent="0.2">
      <c r="A69" s="94"/>
      <c r="B69" s="94"/>
      <c r="C69" s="94"/>
      <c r="D69" s="94"/>
      <c r="E69" s="94"/>
      <c r="F69" s="94"/>
      <c r="G69" s="94"/>
      <c r="H69" s="94"/>
    </row>
    <row r="70" spans="1:8" x14ac:dyDescent="0.2">
      <c r="A70" s="94"/>
      <c r="B70" s="94"/>
      <c r="C70" s="94"/>
      <c r="D70" s="94"/>
      <c r="E70" s="94"/>
      <c r="F70" s="94"/>
      <c r="G70" s="94"/>
      <c r="H70" s="94"/>
    </row>
    <row r="71" spans="1:8" x14ac:dyDescent="0.2">
      <c r="A71" s="94"/>
      <c r="B71" s="94"/>
      <c r="C71" s="94"/>
      <c r="D71" s="94"/>
      <c r="E71" s="94"/>
      <c r="F71" s="94"/>
      <c r="G71" s="94"/>
      <c r="H71" s="94"/>
    </row>
    <row r="72" spans="1:8" x14ac:dyDescent="0.2">
      <c r="A72" s="94"/>
      <c r="B72" s="94"/>
      <c r="C72" s="94"/>
      <c r="D72" s="94"/>
      <c r="E72" s="94"/>
      <c r="F72" s="94"/>
      <c r="G72" s="94"/>
      <c r="H72" s="94"/>
    </row>
    <row r="73" spans="1:8" x14ac:dyDescent="0.2">
      <c r="A73" s="94"/>
      <c r="B73" s="94"/>
      <c r="C73" s="94"/>
      <c r="D73" s="94"/>
      <c r="E73" s="94"/>
      <c r="F73" s="94"/>
      <c r="G73" s="94"/>
      <c r="H73" s="94"/>
    </row>
    <row r="74" spans="1:8" x14ac:dyDescent="0.2">
      <c r="A74" s="94"/>
      <c r="B74" s="94"/>
      <c r="C74" s="94"/>
      <c r="D74" s="94"/>
      <c r="E74" s="94"/>
      <c r="F74" s="94"/>
      <c r="G74" s="94"/>
      <c r="H74" s="94"/>
    </row>
  </sheetData>
  <sortState ref="A4:H16">
    <sortCondition ref="A4:A16"/>
  </sortState>
  <mergeCells count="1">
    <mergeCell ref="A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workbookViewId="0">
      <selection activeCell="C13" sqref="C13"/>
    </sheetView>
  </sheetViews>
  <sheetFormatPr baseColWidth="10" defaultColWidth="11" defaultRowHeight="16" x14ac:dyDescent="0.2"/>
  <cols>
    <col min="2" max="2" width="15.6640625" customWidth="1"/>
    <col min="3" max="3" width="41.33203125" customWidth="1"/>
    <col min="4" max="4" width="15" bestFit="1" customWidth="1"/>
    <col min="5" max="5" width="49.6640625" bestFit="1" customWidth="1"/>
    <col min="6" max="6" width="18.6640625" bestFit="1" customWidth="1"/>
    <col min="7" max="7" width="18.5" customWidth="1"/>
    <col min="8" max="8" width="18.33203125" customWidth="1"/>
  </cols>
  <sheetData>
    <row r="1" spans="1:8" x14ac:dyDescent="0.2">
      <c r="A1" s="242" t="s">
        <v>260</v>
      </c>
      <c r="B1" s="243"/>
      <c r="C1" s="243"/>
      <c r="D1" s="243"/>
      <c r="E1" s="243"/>
      <c r="F1" s="243"/>
      <c r="G1" s="243"/>
      <c r="H1" s="244"/>
    </row>
    <row r="2" spans="1:8" x14ac:dyDescent="0.2">
      <c r="A2" s="245"/>
      <c r="B2" s="246"/>
      <c r="C2" s="246"/>
      <c r="D2" s="246"/>
      <c r="E2" s="246"/>
      <c r="F2" s="246"/>
      <c r="G2" s="246"/>
      <c r="H2" s="247"/>
    </row>
    <row r="3" spans="1:8" x14ac:dyDescent="0.2">
      <c r="A3" s="119" t="s">
        <v>171</v>
      </c>
      <c r="B3" s="120" t="s">
        <v>181</v>
      </c>
      <c r="C3" s="121" t="s">
        <v>184</v>
      </c>
      <c r="D3" s="122" t="s">
        <v>182</v>
      </c>
      <c r="E3" s="121" t="s">
        <v>186</v>
      </c>
      <c r="F3" s="123" t="s">
        <v>187</v>
      </c>
      <c r="G3" s="123" t="s">
        <v>188</v>
      </c>
      <c r="H3" s="124" t="s">
        <v>189</v>
      </c>
    </row>
    <row r="4" spans="1:8" ht="18" x14ac:dyDescent="0.2">
      <c r="A4" s="105"/>
      <c r="B4" s="106"/>
      <c r="C4" s="108"/>
      <c r="D4" s="125"/>
      <c r="E4" s="108"/>
      <c r="F4" s="109"/>
      <c r="G4" s="126"/>
      <c r="H4" s="104"/>
    </row>
    <row r="5" spans="1:8" ht="18" x14ac:dyDescent="0.2">
      <c r="A5" s="99"/>
      <c r="B5" s="106"/>
      <c r="C5" s="101"/>
      <c r="D5" s="127"/>
      <c r="E5" s="101"/>
      <c r="F5" s="103"/>
      <c r="G5" s="128"/>
      <c r="H5" s="104"/>
    </row>
    <row r="6" spans="1:8" ht="18" x14ac:dyDescent="0.2">
      <c r="A6" s="105"/>
      <c r="B6" s="106"/>
      <c r="C6" s="108"/>
      <c r="D6" s="129"/>
      <c r="E6" s="108"/>
      <c r="F6" s="109"/>
      <c r="G6" s="126"/>
      <c r="H6" s="104"/>
    </row>
    <row r="7" spans="1:8" ht="18" x14ac:dyDescent="0.2">
      <c r="A7" s="105"/>
      <c r="B7" s="106"/>
      <c r="C7" s="108"/>
      <c r="D7" s="125"/>
      <c r="E7" s="108"/>
      <c r="F7" s="109"/>
      <c r="G7" s="126"/>
      <c r="H7" s="104"/>
    </row>
    <row r="8" spans="1:8" ht="18" x14ac:dyDescent="0.2">
      <c r="A8" s="105"/>
      <c r="B8" s="106"/>
      <c r="C8" s="108"/>
      <c r="D8" s="125"/>
      <c r="E8" s="108"/>
      <c r="F8" s="109"/>
      <c r="G8" s="126"/>
      <c r="H8" s="104"/>
    </row>
    <row r="9" spans="1:8" ht="18" x14ac:dyDescent="0.2">
      <c r="A9" s="105"/>
      <c r="B9" s="106"/>
      <c r="C9" s="108"/>
      <c r="D9" s="125"/>
      <c r="E9" s="108"/>
      <c r="F9" s="109"/>
      <c r="G9" s="126"/>
      <c r="H9" s="104"/>
    </row>
    <row r="10" spans="1:8" ht="18" x14ac:dyDescent="0.2">
      <c r="A10" s="105"/>
      <c r="B10" s="106"/>
      <c r="C10" s="108"/>
      <c r="D10" s="125"/>
      <c r="E10" s="108"/>
      <c r="F10" s="109"/>
      <c r="G10" s="126"/>
      <c r="H10" s="104"/>
    </row>
    <row r="11" spans="1:8" ht="18" x14ac:dyDescent="0.2">
      <c r="A11" s="105"/>
      <c r="B11" s="106"/>
      <c r="C11" s="108"/>
      <c r="D11" s="125"/>
      <c r="E11" s="108"/>
      <c r="F11" s="109"/>
      <c r="G11" s="126"/>
      <c r="H11" s="104"/>
    </row>
    <row r="12" spans="1:8" ht="18" x14ac:dyDescent="0.2">
      <c r="A12" s="105"/>
      <c r="B12" s="106"/>
      <c r="C12" s="108"/>
      <c r="D12" s="125"/>
      <c r="E12" s="108"/>
      <c r="F12" s="109"/>
      <c r="G12" s="126"/>
      <c r="H12" s="104"/>
    </row>
    <row r="13" spans="1:8" ht="18" x14ac:dyDescent="0.2">
      <c r="A13" s="105"/>
      <c r="B13" s="106"/>
      <c r="C13" s="108"/>
      <c r="D13" s="125"/>
      <c r="E13" s="108"/>
      <c r="F13" s="109"/>
      <c r="G13" s="126"/>
      <c r="H13" s="104"/>
    </row>
    <row r="14" spans="1:8" ht="18" x14ac:dyDescent="0.2">
      <c r="A14" s="105"/>
      <c r="B14" s="106"/>
      <c r="C14" s="108"/>
      <c r="D14" s="125"/>
      <c r="E14" s="108"/>
      <c r="F14" s="109"/>
      <c r="G14" s="126"/>
      <c r="H14" s="104"/>
    </row>
    <row r="15" spans="1:8" ht="18" x14ac:dyDescent="0.2">
      <c r="A15" s="105"/>
      <c r="B15" s="106"/>
      <c r="C15" s="108"/>
      <c r="D15" s="125"/>
      <c r="E15" s="108"/>
      <c r="F15" s="109"/>
      <c r="G15" s="126"/>
      <c r="H15" s="104"/>
    </row>
    <row r="16" spans="1:8" ht="18" x14ac:dyDescent="0.2">
      <c r="A16" s="105"/>
      <c r="B16" s="106"/>
      <c r="C16" s="108"/>
      <c r="D16" s="125"/>
      <c r="E16" s="108"/>
      <c r="F16" s="109"/>
      <c r="G16" s="126"/>
      <c r="H16" s="104"/>
    </row>
    <row r="17" spans="1:8" ht="18" x14ac:dyDescent="0.2">
      <c r="A17" s="105"/>
      <c r="B17" s="106"/>
      <c r="C17" s="108"/>
      <c r="D17" s="125"/>
      <c r="E17" s="108"/>
      <c r="F17" s="109"/>
      <c r="G17" s="126"/>
      <c r="H17" s="104"/>
    </row>
    <row r="18" spans="1:8" ht="18" x14ac:dyDescent="0.2">
      <c r="A18" s="105"/>
      <c r="B18" s="106"/>
      <c r="C18" s="108"/>
      <c r="D18" s="125"/>
      <c r="E18" s="108"/>
      <c r="F18" s="109"/>
      <c r="G18" s="126"/>
      <c r="H18" s="104"/>
    </row>
    <row r="19" spans="1:8" ht="18" x14ac:dyDescent="0.2">
      <c r="A19" s="105"/>
      <c r="B19" s="106"/>
      <c r="C19" s="108"/>
      <c r="D19" s="125"/>
      <c r="E19" s="108"/>
      <c r="F19" s="109"/>
      <c r="G19" s="126"/>
      <c r="H19" s="104"/>
    </row>
    <row r="20" spans="1:8" ht="18" x14ac:dyDescent="0.2">
      <c r="A20" s="105"/>
      <c r="B20" s="106"/>
      <c r="C20" s="108"/>
      <c r="D20" s="125"/>
      <c r="E20" s="108"/>
      <c r="F20" s="109"/>
      <c r="G20" s="126"/>
      <c r="H20" s="104"/>
    </row>
    <row r="21" spans="1:8" ht="18" x14ac:dyDescent="0.2">
      <c r="A21" s="105"/>
      <c r="B21" s="106"/>
      <c r="C21" s="108"/>
      <c r="D21" s="125"/>
      <c r="E21" s="108"/>
      <c r="F21" s="109"/>
      <c r="G21" s="126"/>
      <c r="H21" s="104"/>
    </row>
    <row r="22" spans="1:8" ht="18" x14ac:dyDescent="0.2">
      <c r="A22" s="105"/>
      <c r="B22" s="106"/>
      <c r="C22" s="108"/>
      <c r="D22" s="125"/>
      <c r="E22" s="108"/>
      <c r="F22" s="109"/>
      <c r="G22" s="126"/>
      <c r="H22" s="104"/>
    </row>
    <row r="23" spans="1:8" ht="18" x14ac:dyDescent="0.2">
      <c r="A23" s="105"/>
      <c r="B23" s="106"/>
      <c r="C23" s="108"/>
      <c r="D23" s="125"/>
      <c r="E23" s="108"/>
      <c r="F23" s="109"/>
      <c r="G23" s="126"/>
      <c r="H23" s="104"/>
    </row>
    <row r="24" spans="1:8" ht="18" x14ac:dyDescent="0.2">
      <c r="A24" s="105"/>
      <c r="B24" s="106"/>
      <c r="C24" s="108"/>
      <c r="D24" s="125"/>
      <c r="E24" s="108"/>
      <c r="F24" s="109"/>
      <c r="G24" s="126"/>
      <c r="H24" s="104"/>
    </row>
    <row r="25" spans="1:8" ht="18" x14ac:dyDescent="0.2">
      <c r="A25" s="105"/>
      <c r="B25" s="106"/>
      <c r="C25" s="108"/>
      <c r="D25" s="125"/>
      <c r="E25" s="108"/>
      <c r="F25" s="109"/>
      <c r="G25" s="126"/>
      <c r="H25" s="104"/>
    </row>
    <row r="26" spans="1:8" ht="18" x14ac:dyDescent="0.2">
      <c r="A26" s="105"/>
      <c r="B26" s="106"/>
      <c r="C26" s="108"/>
      <c r="D26" s="125"/>
      <c r="E26" s="108"/>
      <c r="F26" s="109"/>
      <c r="G26" s="126"/>
      <c r="H26" s="104"/>
    </row>
    <row r="27" spans="1:8" ht="18" x14ac:dyDescent="0.2">
      <c r="A27" s="105"/>
      <c r="B27" s="106"/>
      <c r="C27" s="108"/>
      <c r="D27" s="125"/>
      <c r="E27" s="108"/>
      <c r="F27" s="109"/>
      <c r="G27" s="126"/>
      <c r="H27" s="104"/>
    </row>
    <row r="28" spans="1:8" ht="18" x14ac:dyDescent="0.2">
      <c r="A28" s="105"/>
      <c r="B28" s="106"/>
      <c r="C28" s="108"/>
      <c r="D28" s="125"/>
      <c r="E28" s="108"/>
      <c r="F28" s="109"/>
      <c r="G28" s="126"/>
      <c r="H28" s="104"/>
    </row>
    <row r="29" spans="1:8" ht="18" x14ac:dyDescent="0.2">
      <c r="A29" s="105"/>
      <c r="B29" s="106"/>
      <c r="C29" s="108"/>
      <c r="D29" s="125"/>
      <c r="E29" s="108"/>
      <c r="F29" s="109"/>
      <c r="G29" s="126"/>
      <c r="H29" s="104"/>
    </row>
    <row r="30" spans="1:8" ht="18" x14ac:dyDescent="0.2">
      <c r="A30" s="105"/>
      <c r="B30" s="106"/>
      <c r="C30" s="108"/>
      <c r="D30" s="125"/>
      <c r="E30" s="108"/>
      <c r="F30" s="109"/>
      <c r="G30" s="126"/>
      <c r="H30" s="104"/>
    </row>
    <row r="31" spans="1:8" ht="18" x14ac:dyDescent="0.2">
      <c r="A31" s="105"/>
      <c r="B31" s="106"/>
      <c r="C31" s="108"/>
      <c r="D31" s="125"/>
      <c r="E31" s="108"/>
      <c r="F31" s="109"/>
      <c r="G31" s="126"/>
      <c r="H31" s="104"/>
    </row>
    <row r="32" spans="1:8" ht="18" x14ac:dyDescent="0.2">
      <c r="A32" s="105"/>
      <c r="B32" s="106"/>
      <c r="C32" s="108"/>
      <c r="D32" s="125"/>
      <c r="E32" s="108"/>
      <c r="F32" s="109"/>
      <c r="G32" s="126"/>
      <c r="H32" s="104"/>
    </row>
    <row r="33" spans="1:8" ht="18" x14ac:dyDescent="0.2">
      <c r="A33" s="105"/>
      <c r="B33" s="106"/>
      <c r="C33" s="108"/>
      <c r="D33" s="125"/>
      <c r="E33" s="108"/>
      <c r="F33" s="109"/>
      <c r="G33" s="126"/>
      <c r="H33" s="104"/>
    </row>
    <row r="34" spans="1:8" ht="18" x14ac:dyDescent="0.2">
      <c r="A34" s="105"/>
      <c r="B34" s="106"/>
      <c r="C34" s="108"/>
      <c r="D34" s="125"/>
      <c r="E34" s="108"/>
      <c r="F34" s="109"/>
      <c r="G34" s="126"/>
      <c r="H34" s="104"/>
    </row>
    <row r="35" spans="1:8" ht="18" x14ac:dyDescent="0.2">
      <c r="A35" s="105"/>
      <c r="B35" s="106"/>
      <c r="C35" s="108"/>
      <c r="D35" s="125"/>
      <c r="E35" s="108"/>
      <c r="F35" s="109"/>
      <c r="G35" s="126"/>
      <c r="H35" s="104"/>
    </row>
    <row r="36" spans="1:8" ht="18" x14ac:dyDescent="0.2">
      <c r="A36" s="105"/>
      <c r="B36" s="106"/>
      <c r="C36" s="108"/>
      <c r="D36" s="125"/>
      <c r="E36" s="108"/>
      <c r="F36" s="109"/>
      <c r="G36" s="126"/>
      <c r="H36" s="104"/>
    </row>
    <row r="37" spans="1:8" ht="18" x14ac:dyDescent="0.2">
      <c r="A37" s="105"/>
      <c r="B37" s="106"/>
      <c r="C37" s="108"/>
      <c r="D37" s="125"/>
      <c r="E37" s="108"/>
      <c r="F37" s="109"/>
      <c r="G37" s="126"/>
      <c r="H37" s="104"/>
    </row>
    <row r="38" spans="1:8" ht="18" x14ac:dyDescent="0.2">
      <c r="A38" s="105"/>
      <c r="B38" s="106"/>
      <c r="C38" s="108"/>
      <c r="D38" s="125"/>
      <c r="E38" s="108"/>
      <c r="F38" s="109"/>
      <c r="G38" s="126"/>
      <c r="H38" s="104"/>
    </row>
    <row r="39" spans="1:8" ht="18" x14ac:dyDescent="0.2">
      <c r="A39" s="105"/>
      <c r="B39" s="106"/>
      <c r="C39" s="108"/>
      <c r="D39" s="125"/>
      <c r="E39" s="108"/>
      <c r="F39" s="109"/>
      <c r="G39" s="126"/>
      <c r="H39" s="104"/>
    </row>
    <row r="40" spans="1:8" ht="18" x14ac:dyDescent="0.2">
      <c r="A40" s="105"/>
      <c r="B40" s="106"/>
      <c r="C40" s="108"/>
      <c r="D40" s="125"/>
      <c r="E40" s="108"/>
      <c r="F40" s="109"/>
      <c r="G40" s="126"/>
      <c r="H40" s="104"/>
    </row>
    <row r="41" spans="1:8" ht="18" x14ac:dyDescent="0.2">
      <c r="A41" s="105"/>
      <c r="B41" s="106"/>
      <c r="C41" s="108"/>
      <c r="D41" s="125"/>
      <c r="E41" s="108"/>
      <c r="F41" s="109"/>
      <c r="G41" s="126"/>
      <c r="H41" s="104"/>
    </row>
    <row r="42" spans="1:8" ht="18" x14ac:dyDescent="0.2">
      <c r="A42" s="105"/>
      <c r="B42" s="106"/>
      <c r="C42" s="108"/>
      <c r="D42" s="125"/>
      <c r="E42" s="108"/>
      <c r="F42" s="109"/>
      <c r="G42" s="126"/>
      <c r="H42" s="104"/>
    </row>
    <row r="43" spans="1:8" ht="18" x14ac:dyDescent="0.2">
      <c r="A43" s="105"/>
      <c r="B43" s="106"/>
      <c r="C43" s="108"/>
      <c r="D43" s="125"/>
      <c r="E43" s="108"/>
      <c r="F43" s="109"/>
      <c r="G43" s="126"/>
      <c r="H43" s="104"/>
    </row>
    <row r="44" spans="1:8" ht="18" x14ac:dyDescent="0.2">
      <c r="A44" s="105"/>
      <c r="B44" s="106"/>
      <c r="C44" s="108"/>
      <c r="D44" s="125"/>
      <c r="E44" s="108"/>
      <c r="F44" s="109"/>
      <c r="G44" s="126"/>
      <c r="H44" s="104"/>
    </row>
    <row r="45" spans="1:8" ht="18" x14ac:dyDescent="0.2">
      <c r="A45" s="105"/>
      <c r="B45" s="106"/>
      <c r="C45" s="108"/>
      <c r="D45" s="125"/>
      <c r="E45" s="108"/>
      <c r="F45" s="109"/>
      <c r="G45" s="126"/>
      <c r="H45" s="104"/>
    </row>
    <row r="46" spans="1:8" ht="18" x14ac:dyDescent="0.2">
      <c r="A46" s="105"/>
      <c r="B46" s="106"/>
      <c r="C46" s="108"/>
      <c r="D46" s="125"/>
      <c r="E46" s="108"/>
      <c r="F46" s="109"/>
      <c r="G46" s="126"/>
      <c r="H46" s="104"/>
    </row>
    <row r="47" spans="1:8" ht="18" x14ac:dyDescent="0.2">
      <c r="A47" s="105"/>
      <c r="B47" s="106"/>
      <c r="C47" s="108"/>
      <c r="D47" s="125"/>
      <c r="E47" s="108"/>
      <c r="F47" s="109"/>
      <c r="G47" s="126"/>
      <c r="H47" s="104"/>
    </row>
    <row r="48" spans="1:8" ht="18" x14ac:dyDescent="0.2">
      <c r="A48" s="105"/>
      <c r="B48" s="106"/>
      <c r="C48" s="108"/>
      <c r="D48" s="125"/>
      <c r="E48" s="108"/>
      <c r="F48" s="109"/>
      <c r="G48" s="126"/>
      <c r="H48" s="104"/>
    </row>
    <row r="49" spans="1:8" ht="18" x14ac:dyDescent="0.2">
      <c r="A49" s="130"/>
      <c r="B49" s="131"/>
      <c r="C49" s="130"/>
      <c r="D49" s="132"/>
      <c r="E49" s="130"/>
      <c r="F49" s="133"/>
      <c r="G49" s="134"/>
      <c r="H49" s="104"/>
    </row>
    <row r="50" spans="1:8" ht="18" x14ac:dyDescent="0.2">
      <c r="A50" s="130"/>
      <c r="B50" s="135"/>
      <c r="C50" s="136"/>
      <c r="D50" s="137"/>
      <c r="E50" s="136"/>
      <c r="F50" s="138"/>
      <c r="G50" s="139"/>
      <c r="H50" s="104"/>
    </row>
    <row r="51" spans="1:8" ht="18" x14ac:dyDescent="0.2">
      <c r="A51" s="130"/>
      <c r="B51" s="135"/>
      <c r="C51" s="136"/>
      <c r="D51" s="137"/>
      <c r="E51" s="136"/>
      <c r="F51" s="138"/>
      <c r="G51" s="139"/>
      <c r="H51" s="104"/>
    </row>
    <row r="52" spans="1:8" ht="18" x14ac:dyDescent="0.2">
      <c r="A52" s="140"/>
      <c r="B52" s="141"/>
      <c r="C52" s="142"/>
      <c r="D52" s="143"/>
      <c r="E52" s="142"/>
      <c r="F52" s="144"/>
      <c r="G52" s="145"/>
      <c r="H52" s="104"/>
    </row>
    <row r="53" spans="1:8" ht="18" x14ac:dyDescent="0.2">
      <c r="A53" s="140"/>
      <c r="B53" s="141"/>
      <c r="C53" s="142"/>
      <c r="D53" s="143"/>
      <c r="E53" s="142"/>
      <c r="F53" s="144"/>
      <c r="G53" s="145"/>
      <c r="H53" s="104"/>
    </row>
    <row r="54" spans="1:8" ht="18" x14ac:dyDescent="0.2">
      <c r="A54" s="140"/>
      <c r="B54" s="141"/>
      <c r="C54" s="142"/>
      <c r="D54" s="143"/>
      <c r="E54" s="142"/>
      <c r="F54" s="144"/>
      <c r="G54" s="145"/>
      <c r="H54" s="104"/>
    </row>
    <row r="55" spans="1:8" ht="18" x14ac:dyDescent="0.2">
      <c r="A55" s="140"/>
      <c r="B55" s="141"/>
      <c r="C55" s="142"/>
      <c r="D55" s="143"/>
      <c r="E55" s="142"/>
      <c r="F55" s="144"/>
      <c r="G55" s="145"/>
      <c r="H55" s="104"/>
    </row>
    <row r="56" spans="1:8" ht="18" x14ac:dyDescent="0.2">
      <c r="A56" s="140"/>
      <c r="B56" s="141"/>
      <c r="C56" s="142"/>
      <c r="D56" s="143"/>
      <c r="E56" s="142"/>
      <c r="F56" s="144"/>
      <c r="G56" s="145"/>
      <c r="H56" s="104"/>
    </row>
    <row r="57" spans="1:8" ht="18" x14ac:dyDescent="0.2">
      <c r="A57" s="140"/>
      <c r="B57" s="141"/>
      <c r="C57" s="142"/>
      <c r="D57" s="143"/>
      <c r="E57" s="142"/>
      <c r="F57" s="144"/>
      <c r="G57" s="145"/>
      <c r="H57" s="104"/>
    </row>
    <row r="58" spans="1:8" ht="18" x14ac:dyDescent="0.2">
      <c r="A58" s="140"/>
      <c r="B58" s="141"/>
      <c r="C58" s="142"/>
      <c r="D58" s="143"/>
      <c r="E58" s="142"/>
      <c r="F58" s="144"/>
      <c r="G58" s="145"/>
      <c r="H58" s="104"/>
    </row>
    <row r="59" spans="1:8" ht="18" x14ac:dyDescent="0.2">
      <c r="A59" s="140"/>
      <c r="B59" s="141"/>
      <c r="C59" s="142"/>
      <c r="D59" s="143"/>
      <c r="E59" s="142"/>
      <c r="F59" s="144"/>
      <c r="G59" s="145"/>
      <c r="H59" s="104"/>
    </row>
    <row r="60" spans="1:8" ht="18" x14ac:dyDescent="0.2">
      <c r="A60" s="140"/>
      <c r="B60" s="141"/>
      <c r="C60" s="142"/>
      <c r="D60" s="143"/>
      <c r="E60" s="142"/>
      <c r="F60" s="144"/>
      <c r="G60" s="145"/>
      <c r="H60" s="146"/>
    </row>
    <row r="61" spans="1:8" ht="18" x14ac:dyDescent="0.2">
      <c r="A61" s="140"/>
      <c r="B61" s="141"/>
      <c r="C61" s="142"/>
      <c r="D61" s="143"/>
      <c r="E61" s="142"/>
      <c r="F61" s="144"/>
      <c r="G61" s="145"/>
      <c r="H61" s="146"/>
    </row>
    <row r="62" spans="1:8" ht="18" x14ac:dyDescent="0.2">
      <c r="A62" s="140"/>
      <c r="B62" s="141"/>
      <c r="C62" s="142"/>
      <c r="D62" s="143"/>
      <c r="E62" s="142"/>
      <c r="F62" s="144"/>
      <c r="G62" s="145"/>
      <c r="H62" s="146"/>
    </row>
    <row r="63" spans="1:8" ht="18" x14ac:dyDescent="0.2">
      <c r="A63" s="140"/>
      <c r="B63" s="141"/>
      <c r="C63" s="142"/>
      <c r="D63" s="143"/>
      <c r="E63" s="142"/>
      <c r="F63" s="144"/>
      <c r="G63" s="145"/>
      <c r="H63" s="146"/>
    </row>
    <row r="64" spans="1:8" ht="18" x14ac:dyDescent="0.2">
      <c r="A64" s="140"/>
      <c r="B64" s="141"/>
      <c r="C64" s="142"/>
      <c r="D64" s="143"/>
      <c r="E64" s="142"/>
      <c r="F64" s="144"/>
      <c r="G64" s="145"/>
      <c r="H64" s="146"/>
    </row>
    <row r="65" spans="1:8" ht="18" x14ac:dyDescent="0.2">
      <c r="A65" s="140"/>
      <c r="B65" s="141"/>
      <c r="C65" s="142"/>
      <c r="D65" s="143"/>
      <c r="E65" s="142"/>
      <c r="F65" s="144"/>
      <c r="G65" s="145"/>
      <c r="H65" s="147"/>
    </row>
    <row r="66" spans="1:8" ht="18" x14ac:dyDescent="0.2">
      <c r="A66" s="140"/>
      <c r="B66" s="141"/>
      <c r="C66" s="142"/>
      <c r="D66" s="143"/>
      <c r="E66" s="142"/>
      <c r="F66" s="144"/>
      <c r="G66" s="145"/>
      <c r="H66" s="147"/>
    </row>
    <row r="67" spans="1:8" ht="18" x14ac:dyDescent="0.2">
      <c r="A67" s="140"/>
      <c r="B67" s="141"/>
      <c r="C67" s="142"/>
      <c r="D67" s="143"/>
      <c r="E67" s="142"/>
      <c r="F67" s="144"/>
      <c r="G67" s="145"/>
      <c r="H67" s="147"/>
    </row>
    <row r="68" spans="1:8" ht="18" x14ac:dyDescent="0.2">
      <c r="A68" s="140"/>
      <c r="B68" s="141"/>
      <c r="C68" s="142"/>
      <c r="D68" s="143"/>
      <c r="E68" s="142"/>
      <c r="F68" s="144"/>
      <c r="G68" s="145"/>
      <c r="H68" s="147"/>
    </row>
    <row r="69" spans="1:8" ht="18" x14ac:dyDescent="0.2">
      <c r="A69" s="140"/>
      <c r="B69" s="141"/>
      <c r="C69" s="142"/>
      <c r="D69" s="143"/>
      <c r="E69" s="142"/>
      <c r="F69" s="144"/>
      <c r="G69" s="145"/>
      <c r="H69" s="147"/>
    </row>
    <row r="70" spans="1:8" ht="18" x14ac:dyDescent="0.2">
      <c r="A70" s="140"/>
      <c r="B70" s="141"/>
      <c r="C70" s="142"/>
      <c r="D70" s="143"/>
      <c r="E70" s="142"/>
      <c r="F70" s="144"/>
      <c r="G70" s="145"/>
      <c r="H70" s="147"/>
    </row>
    <row r="71" spans="1:8" ht="18" x14ac:dyDescent="0.2">
      <c r="A71" s="140"/>
      <c r="B71" s="141"/>
      <c r="C71" s="142"/>
      <c r="D71" s="143"/>
      <c r="E71" s="142"/>
      <c r="F71" s="144"/>
      <c r="G71" s="145"/>
      <c r="H71" s="147"/>
    </row>
    <row r="72" spans="1:8" ht="18" x14ac:dyDescent="0.2">
      <c r="A72" s="140"/>
      <c r="B72" s="141"/>
      <c r="C72" s="142"/>
      <c r="D72" s="143"/>
      <c r="E72" s="142"/>
      <c r="F72" s="144"/>
      <c r="G72" s="145"/>
      <c r="H72" s="147"/>
    </row>
    <row r="73" spans="1:8" ht="18" x14ac:dyDescent="0.2">
      <c r="A73" s="140"/>
      <c r="B73" s="141"/>
      <c r="C73" s="142"/>
      <c r="D73" s="143"/>
      <c r="E73" s="142"/>
      <c r="F73" s="144"/>
      <c r="G73" s="145"/>
      <c r="H73" s="147"/>
    </row>
    <row r="74" spans="1:8" ht="18" x14ac:dyDescent="0.2">
      <c r="A74" s="140"/>
      <c r="B74" s="141"/>
      <c r="C74" s="142"/>
      <c r="D74" s="143"/>
      <c r="E74" s="142"/>
      <c r="F74" s="144"/>
      <c r="G74" s="145"/>
      <c r="H74" s="147"/>
    </row>
    <row r="75" spans="1:8" ht="18" x14ac:dyDescent="0.2">
      <c r="A75" s="140"/>
      <c r="B75" s="141"/>
      <c r="C75" s="142"/>
      <c r="D75" s="143"/>
      <c r="E75" s="142"/>
      <c r="F75" s="144"/>
      <c r="G75" s="145"/>
      <c r="H75" s="147"/>
    </row>
    <row r="76" spans="1:8" ht="18" x14ac:dyDescent="0.2">
      <c r="A76" s="140"/>
      <c r="B76" s="141"/>
      <c r="C76" s="142"/>
      <c r="D76" s="143"/>
      <c r="E76" s="142"/>
      <c r="F76" s="144"/>
      <c r="G76" s="145"/>
      <c r="H76" s="147"/>
    </row>
    <row r="77" spans="1:8" ht="18" x14ac:dyDescent="0.2">
      <c r="A77" s="140"/>
      <c r="B77" s="141"/>
      <c r="C77" s="142"/>
      <c r="D77" s="143"/>
      <c r="E77" s="142"/>
      <c r="F77" s="144"/>
      <c r="G77" s="145"/>
      <c r="H77" s="147"/>
    </row>
    <row r="78" spans="1:8" ht="18" x14ac:dyDescent="0.2">
      <c r="A78" s="140"/>
      <c r="B78" s="141"/>
      <c r="C78" s="142"/>
      <c r="D78" s="143"/>
      <c r="E78" s="142"/>
      <c r="F78" s="144"/>
      <c r="G78" s="145"/>
      <c r="H78" s="147"/>
    </row>
    <row r="79" spans="1:8" ht="18" x14ac:dyDescent="0.2">
      <c r="A79" s="140"/>
      <c r="B79" s="141"/>
      <c r="C79" s="142"/>
      <c r="D79" s="143"/>
      <c r="E79" s="142"/>
      <c r="F79" s="144"/>
      <c r="G79" s="145"/>
      <c r="H79" s="147"/>
    </row>
    <row r="80" spans="1:8" ht="18" x14ac:dyDescent="0.2">
      <c r="A80" s="140"/>
      <c r="B80" s="141"/>
      <c r="C80" s="142"/>
      <c r="D80" s="143"/>
      <c r="E80" s="142"/>
      <c r="F80" s="144"/>
      <c r="G80" s="145"/>
      <c r="H80" s="147"/>
    </row>
    <row r="81" spans="1:8" ht="18" x14ac:dyDescent="0.2">
      <c r="A81" s="140"/>
      <c r="B81" s="141"/>
      <c r="C81" s="142"/>
      <c r="D81" s="143"/>
      <c r="E81" s="142"/>
      <c r="F81" s="144"/>
      <c r="G81" s="145"/>
      <c r="H81" s="147"/>
    </row>
    <row r="82" spans="1:8" ht="18" x14ac:dyDescent="0.2">
      <c r="A82" s="140"/>
      <c r="B82" s="141"/>
      <c r="C82" s="142"/>
      <c r="D82" s="143"/>
      <c r="E82" s="142"/>
      <c r="F82" s="144"/>
      <c r="G82" s="145"/>
      <c r="H82" s="147"/>
    </row>
    <row r="83" spans="1:8" ht="18" x14ac:dyDescent="0.2">
      <c r="A83" s="140"/>
      <c r="B83" s="141"/>
      <c r="C83" s="142"/>
      <c r="D83" s="143"/>
      <c r="E83" s="142"/>
      <c r="F83" s="144"/>
      <c r="G83" s="145"/>
      <c r="H83" s="147"/>
    </row>
    <row r="84" spans="1:8" ht="18" x14ac:dyDescent="0.2">
      <c r="A84" s="140"/>
      <c r="B84" s="141"/>
      <c r="C84" s="142"/>
      <c r="D84" s="143"/>
      <c r="E84" s="142"/>
      <c r="F84" s="144"/>
      <c r="G84" s="145"/>
      <c r="H84" s="147"/>
    </row>
    <row r="85" spans="1:8" ht="18" x14ac:dyDescent="0.2">
      <c r="A85" s="140"/>
      <c r="B85" s="141"/>
      <c r="C85" s="142"/>
      <c r="D85" s="143"/>
      <c r="E85" s="148"/>
      <c r="F85" s="144"/>
      <c r="G85" s="145"/>
      <c r="H85" s="147"/>
    </row>
    <row r="86" spans="1:8" ht="18" x14ac:dyDescent="0.2">
      <c r="A86" s="140"/>
      <c r="B86" s="141"/>
      <c r="C86" s="142"/>
      <c r="D86" s="143"/>
      <c r="E86" s="148"/>
      <c r="F86" s="144"/>
      <c r="G86" s="145"/>
      <c r="H86" s="147"/>
    </row>
    <row r="87" spans="1:8" ht="18" x14ac:dyDescent="0.2">
      <c r="A87" s="140"/>
      <c r="B87" s="141"/>
      <c r="C87" s="142"/>
      <c r="D87" s="143"/>
      <c r="E87" s="148"/>
      <c r="F87" s="144"/>
      <c r="G87" s="145"/>
      <c r="H87" s="147"/>
    </row>
    <row r="88" spans="1:8" ht="18" x14ac:dyDescent="0.2">
      <c r="A88" s="140"/>
      <c r="B88" s="141"/>
      <c r="C88" s="142"/>
      <c r="D88" s="143"/>
      <c r="E88" s="148"/>
      <c r="F88" s="144"/>
      <c r="G88" s="145"/>
      <c r="H88" s="147"/>
    </row>
    <row r="89" spans="1:8" ht="18" x14ac:dyDescent="0.2">
      <c r="A89" s="140"/>
      <c r="B89" s="141"/>
      <c r="C89" s="142"/>
      <c r="D89" s="143"/>
      <c r="E89" s="148"/>
      <c r="F89" s="144"/>
      <c r="G89" s="145"/>
      <c r="H89" s="147"/>
    </row>
    <row r="90" spans="1:8" ht="18" x14ac:dyDescent="0.2">
      <c r="A90" s="140"/>
      <c r="B90" s="141"/>
      <c r="C90" s="142"/>
      <c r="D90" s="143"/>
      <c r="E90" s="148"/>
      <c r="F90" s="144"/>
      <c r="G90" s="145"/>
      <c r="H90" s="147"/>
    </row>
    <row r="91" spans="1:8" ht="18" x14ac:dyDescent="0.2">
      <c r="A91" s="140"/>
      <c r="B91" s="141"/>
      <c r="C91" s="142"/>
      <c r="D91" s="143"/>
      <c r="E91" s="148"/>
      <c r="F91" s="144"/>
      <c r="G91" s="145"/>
      <c r="H91" s="147"/>
    </row>
    <row r="92" spans="1:8" ht="18" x14ac:dyDescent="0.2">
      <c r="A92" s="140"/>
      <c r="B92" s="141"/>
      <c r="C92" s="142"/>
      <c r="D92" s="143"/>
      <c r="E92" s="148"/>
      <c r="F92" s="144"/>
      <c r="G92" s="145"/>
      <c r="H92" s="147"/>
    </row>
    <row r="93" spans="1:8" ht="18" x14ac:dyDescent="0.2">
      <c r="A93" s="140"/>
      <c r="B93" s="141"/>
      <c r="C93" s="142"/>
      <c r="D93" s="143"/>
      <c r="E93" s="148"/>
      <c r="F93" s="144"/>
      <c r="G93" s="145"/>
      <c r="H93" s="147"/>
    </row>
    <row r="94" spans="1:8" ht="18" x14ac:dyDescent="0.2">
      <c r="A94" s="140"/>
      <c r="B94" s="141"/>
      <c r="C94" s="142"/>
      <c r="D94" s="143"/>
      <c r="E94" s="148"/>
      <c r="F94" s="144"/>
      <c r="G94" s="145"/>
      <c r="H94" s="147"/>
    </row>
    <row r="95" spans="1:8" ht="18" x14ac:dyDescent="0.2">
      <c r="A95" s="140"/>
      <c r="B95" s="141"/>
      <c r="C95" s="142"/>
      <c r="D95" s="143"/>
      <c r="E95" s="148"/>
      <c r="F95" s="144"/>
      <c r="G95" s="145"/>
      <c r="H95" s="147"/>
    </row>
    <row r="96" spans="1:8" ht="18" x14ac:dyDescent="0.2">
      <c r="A96" s="140"/>
      <c r="B96" s="141"/>
      <c r="C96" s="142"/>
      <c r="D96" s="143"/>
      <c r="E96" s="148"/>
      <c r="F96" s="144"/>
      <c r="G96" s="145"/>
      <c r="H96" s="147"/>
    </row>
    <row r="97" spans="1:8" ht="18" x14ac:dyDescent="0.2">
      <c r="A97" s="105"/>
      <c r="B97" s="106"/>
      <c r="C97" s="108"/>
      <c r="D97" s="125"/>
      <c r="E97" s="149"/>
      <c r="F97" s="109">
        <f>SUM(F5:F76)</f>
        <v>0</v>
      </c>
      <c r="G97" s="150">
        <f>SUM(G4:G94)</f>
        <v>0</v>
      </c>
      <c r="H97" s="109">
        <f>SUM(H5:H84)</f>
        <v>0</v>
      </c>
    </row>
    <row r="98" spans="1:8" ht="18" x14ac:dyDescent="0.2">
      <c r="A98" s="94"/>
      <c r="B98" s="94"/>
      <c r="C98" s="94"/>
      <c r="D98" s="94"/>
      <c r="E98" s="151" t="s">
        <v>261</v>
      </c>
      <c r="F98" s="152"/>
      <c r="G98" s="94"/>
      <c r="H98" s="94"/>
    </row>
    <row r="99" spans="1:8" ht="18" x14ac:dyDescent="0.2">
      <c r="A99" s="94"/>
      <c r="B99" s="94"/>
      <c r="C99" s="94"/>
      <c r="D99" s="94"/>
      <c r="E99" s="151" t="s">
        <v>183</v>
      </c>
      <c r="F99" s="152"/>
      <c r="G99" s="94"/>
      <c r="H99" s="94"/>
    </row>
    <row r="100" spans="1:8" x14ac:dyDescent="0.2">
      <c r="A100" s="94"/>
      <c r="B100" s="94"/>
      <c r="C100" s="94"/>
      <c r="D100" s="94"/>
      <c r="E100" s="94"/>
      <c r="F100" s="94"/>
      <c r="G100" s="94"/>
      <c r="H100" s="94"/>
    </row>
    <row r="101" spans="1:8" x14ac:dyDescent="0.2">
      <c r="A101" s="94"/>
      <c r="B101" s="94"/>
      <c r="C101" s="94"/>
      <c r="D101" s="94"/>
      <c r="E101" s="94"/>
      <c r="F101" s="94"/>
      <c r="G101" s="94"/>
      <c r="H101" s="94"/>
    </row>
    <row r="102" spans="1:8" x14ac:dyDescent="0.2">
      <c r="A102" s="94"/>
      <c r="B102" s="94"/>
      <c r="C102" s="94"/>
      <c r="D102" s="94"/>
      <c r="E102" s="94"/>
      <c r="F102" s="94"/>
      <c r="G102" s="94"/>
      <c r="H102" s="94"/>
    </row>
    <row r="103" spans="1:8" x14ac:dyDescent="0.2">
      <c r="A103" s="94"/>
      <c r="B103" s="94"/>
      <c r="C103" s="94"/>
      <c r="D103" s="94"/>
      <c r="E103" s="94"/>
      <c r="F103" s="94"/>
      <c r="G103" s="94"/>
      <c r="H103" s="94"/>
    </row>
    <row r="104" spans="1:8" x14ac:dyDescent="0.2">
      <c r="A104" s="94"/>
      <c r="B104" s="94"/>
      <c r="C104" s="94"/>
      <c r="D104" s="94"/>
      <c r="E104" s="94"/>
      <c r="F104" s="94"/>
      <c r="G104" s="94"/>
      <c r="H104" s="94"/>
    </row>
    <row r="105" spans="1:8" x14ac:dyDescent="0.2">
      <c r="A105" s="94"/>
      <c r="B105" s="94"/>
      <c r="C105" s="94"/>
      <c r="D105" s="94"/>
      <c r="E105" s="94"/>
      <c r="F105" s="94"/>
      <c r="G105" s="94"/>
      <c r="H105" s="94"/>
    </row>
    <row r="106" spans="1:8" x14ac:dyDescent="0.2">
      <c r="A106" s="94"/>
      <c r="B106" s="94"/>
      <c r="C106" s="94"/>
      <c r="D106" s="94"/>
      <c r="E106" s="94"/>
      <c r="F106" s="94"/>
      <c r="G106" s="94"/>
      <c r="H106" s="94"/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ASUCM 2017-18</vt:lpstr>
      <vt:lpstr>Early events</vt:lpstr>
      <vt:lpstr>Senate Bills</vt:lpstr>
      <vt:lpstr>ICC Bills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Lerer,Steve</cp:lastModifiedBy>
  <cp:lastPrinted>2017-11-29T19:52:43Z</cp:lastPrinted>
  <dcterms:created xsi:type="dcterms:W3CDTF">2017-02-09T19:21:54Z</dcterms:created>
  <dcterms:modified xsi:type="dcterms:W3CDTF">2018-03-22T21:24:01Z</dcterms:modified>
</cp:coreProperties>
</file>