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mcbride/Desktop/"/>
    </mc:Choice>
  </mc:AlternateContent>
  <bookViews>
    <workbookView xWindow="0" yWindow="460" windowWidth="25600" windowHeight="13240" tabRatio="500"/>
  </bookViews>
  <sheets>
    <sheet name="ASUCM 2017-18" sheetId="1" r:id="rId1"/>
    <sheet name="Club allocations" sheetId="2" r:id="rId2"/>
    <sheet name="Early events" sheetId="3" r:id="rId3"/>
    <sheet name="Senate Bills" sheetId="4" r:id="rId4"/>
    <sheet name="ICC Bills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6" i="1" l="1"/>
  <c r="F85" i="1"/>
  <c r="F86" i="1"/>
  <c r="F23" i="1"/>
  <c r="F48" i="1"/>
  <c r="F25" i="1"/>
  <c r="F21" i="1"/>
  <c r="F45" i="1"/>
  <c r="F10" i="1"/>
  <c r="F51" i="1"/>
  <c r="F43" i="1"/>
  <c r="F31" i="1"/>
  <c r="F14" i="1"/>
  <c r="F39" i="1"/>
  <c r="F17" i="1"/>
  <c r="F33" i="1"/>
  <c r="B207" i="1"/>
  <c r="F35" i="1"/>
  <c r="F28" i="1"/>
  <c r="H49" i="5"/>
  <c r="F96" i="5"/>
  <c r="F98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96" i="5"/>
  <c r="G96" i="5"/>
  <c r="H93" i="5"/>
  <c r="H92" i="5"/>
  <c r="H91" i="5"/>
  <c r="H90" i="5"/>
  <c r="H89" i="5"/>
  <c r="H88" i="5"/>
  <c r="H87" i="5"/>
  <c r="H86" i="5"/>
  <c r="H85" i="5"/>
  <c r="H84" i="5"/>
  <c r="H4" i="5"/>
  <c r="F41" i="4"/>
  <c r="G42" i="4"/>
  <c r="H41" i="4"/>
  <c r="E25" i="3"/>
  <c r="E27" i="3"/>
  <c r="F25" i="3"/>
  <c r="F91" i="1"/>
  <c r="E91" i="1"/>
  <c r="G90" i="1"/>
  <c r="G87" i="1"/>
  <c r="G88" i="1"/>
  <c r="G89" i="1"/>
  <c r="G78" i="1"/>
  <c r="G79" i="1"/>
  <c r="G80" i="1"/>
  <c r="G81" i="1"/>
  <c r="G82" i="1"/>
  <c r="G83" i="1"/>
  <c r="G84" i="1"/>
  <c r="G85" i="1"/>
  <c r="G86" i="1"/>
  <c r="G77" i="1"/>
  <c r="G73" i="1"/>
  <c r="G74" i="1"/>
  <c r="G75" i="1"/>
  <c r="G68" i="1"/>
  <c r="G69" i="1"/>
  <c r="G70" i="1"/>
  <c r="G71" i="1"/>
  <c r="G63" i="1"/>
  <c r="G64" i="1"/>
  <c r="G65" i="1"/>
  <c r="G66" i="1"/>
  <c r="G67" i="1"/>
  <c r="G62" i="1"/>
  <c r="G61" i="1"/>
  <c r="G58" i="1"/>
  <c r="G52" i="1"/>
  <c r="G47" i="1"/>
  <c r="G48" i="1"/>
  <c r="G49" i="1"/>
  <c r="G50" i="1"/>
  <c r="G46" i="1"/>
  <c r="G44" i="1"/>
  <c r="G42" i="1"/>
  <c r="G41" i="1"/>
  <c r="G40" i="1"/>
  <c r="G56" i="1"/>
  <c r="G55" i="1"/>
  <c r="G54" i="1"/>
  <c r="G53" i="1"/>
  <c r="G51" i="1"/>
  <c r="G45" i="1"/>
  <c r="G43" i="1"/>
  <c r="G39" i="1"/>
  <c r="G36" i="1"/>
  <c r="G37" i="1"/>
  <c r="G38" i="1"/>
  <c r="G35" i="1"/>
  <c r="G32" i="1"/>
  <c r="G34" i="1"/>
  <c r="G33" i="1"/>
  <c r="G31" i="1"/>
  <c r="G23" i="1"/>
  <c r="G24" i="1"/>
  <c r="G25" i="1"/>
  <c r="G26" i="1"/>
  <c r="G27" i="1"/>
  <c r="G28" i="1"/>
  <c r="G29" i="1"/>
  <c r="G30" i="1"/>
  <c r="G22" i="1"/>
  <c r="G19" i="1"/>
  <c r="G20" i="1"/>
  <c r="G18" i="1"/>
  <c r="G16" i="1"/>
  <c r="G15" i="1"/>
  <c r="G14" i="1"/>
  <c r="G17" i="1"/>
  <c r="G21" i="1"/>
  <c r="G13" i="1"/>
  <c r="G12" i="1"/>
  <c r="G11" i="1"/>
  <c r="G148" i="1"/>
  <c r="F148" i="1"/>
  <c r="F180" i="1"/>
  <c r="F169" i="1"/>
  <c r="F166" i="1"/>
  <c r="F155" i="1"/>
  <c r="F149" i="1"/>
  <c r="F144" i="1"/>
  <c r="F141" i="1"/>
  <c r="F134" i="1"/>
  <c r="F131" i="1"/>
  <c r="F128" i="1"/>
  <c r="F123" i="1"/>
  <c r="F120" i="1"/>
  <c r="F113" i="1"/>
  <c r="F100" i="1"/>
  <c r="F59" i="1"/>
  <c r="F198" i="1"/>
  <c r="B210" i="1"/>
  <c r="B212" i="1"/>
  <c r="F193" i="1"/>
  <c r="F57" i="1"/>
  <c r="B208" i="1"/>
  <c r="B206" i="1"/>
  <c r="F13" i="1"/>
  <c r="G10" i="1"/>
  <c r="F12" i="1"/>
  <c r="E2" i="2"/>
  <c r="E4" i="2"/>
  <c r="E6" i="2"/>
  <c r="E8" i="2"/>
  <c r="E10" i="2"/>
  <c r="E13" i="2"/>
  <c r="E15" i="2"/>
  <c r="E17" i="2"/>
  <c r="E19" i="2"/>
  <c r="E21" i="2"/>
  <c r="E23" i="2"/>
  <c r="E26" i="2"/>
  <c r="E28" i="2"/>
  <c r="E30" i="2"/>
  <c r="D34" i="2"/>
  <c r="D35" i="2"/>
  <c r="E33" i="2"/>
  <c r="E36" i="2"/>
  <c r="E38" i="2"/>
  <c r="E41" i="2"/>
  <c r="E44" i="2"/>
  <c r="E47" i="2"/>
  <c r="E49" i="2"/>
  <c r="E51" i="2"/>
  <c r="E54" i="2"/>
  <c r="E57" i="2"/>
  <c r="E59" i="2"/>
  <c r="E63" i="2"/>
  <c r="E65" i="2"/>
  <c r="E68" i="2"/>
  <c r="E70" i="2"/>
  <c r="E72" i="2"/>
  <c r="E74" i="2"/>
  <c r="E76" i="2"/>
  <c r="E79" i="2"/>
  <c r="E82" i="2"/>
  <c r="E84" i="2"/>
  <c r="E86" i="2"/>
  <c r="E88" i="2"/>
  <c r="E90" i="2"/>
  <c r="E93" i="2"/>
  <c r="E95" i="2"/>
  <c r="E97" i="2"/>
  <c r="E99" i="2"/>
  <c r="F1" i="2"/>
  <c r="E192" i="1"/>
  <c r="D58" i="1"/>
  <c r="E169" i="1"/>
  <c r="E144" i="1"/>
  <c r="D124" i="1"/>
  <c r="D125" i="1"/>
  <c r="E123" i="1"/>
  <c r="D44" i="1"/>
  <c r="D34" i="1"/>
  <c r="D50" i="1"/>
  <c r="E54" i="1"/>
  <c r="D40" i="1"/>
  <c r="D41" i="1"/>
  <c r="E131" i="1"/>
  <c r="E14" i="1"/>
  <c r="E17" i="1"/>
  <c r="E21" i="1"/>
  <c r="E31" i="1"/>
  <c r="E33" i="1"/>
  <c r="E39" i="1"/>
  <c r="E43" i="1"/>
  <c r="E45" i="1"/>
  <c r="E51" i="1"/>
  <c r="B5" i="1"/>
  <c r="C5" i="1"/>
  <c r="D5" i="1"/>
  <c r="E5" i="1"/>
  <c r="B6" i="1"/>
  <c r="C6" i="1"/>
  <c r="D6" i="1"/>
  <c r="E6" i="1"/>
  <c r="E7" i="1"/>
  <c r="G57" i="1"/>
  <c r="D61" i="1"/>
  <c r="D62" i="1"/>
  <c r="D68" i="1"/>
  <c r="D72" i="1"/>
  <c r="E60" i="1"/>
  <c r="D77" i="1"/>
  <c r="D80" i="1"/>
  <c r="D87" i="1"/>
  <c r="E76" i="1"/>
  <c r="G59" i="1"/>
  <c r="E92" i="1"/>
  <c r="E94" i="1"/>
  <c r="E96" i="1"/>
  <c r="E98" i="1"/>
  <c r="E100" i="1"/>
  <c r="E103" i="1"/>
  <c r="E105" i="1"/>
  <c r="E107" i="1"/>
  <c r="E109" i="1"/>
  <c r="E111" i="1"/>
  <c r="E113" i="1"/>
  <c r="E116" i="1"/>
  <c r="E118" i="1"/>
  <c r="E120" i="1"/>
  <c r="E126" i="1"/>
  <c r="E128" i="1"/>
  <c r="E134" i="1"/>
  <c r="E137" i="1"/>
  <c r="E139" i="1"/>
  <c r="E141" i="1"/>
  <c r="E147" i="1"/>
  <c r="E149" i="1"/>
  <c r="E153" i="1"/>
  <c r="E155" i="1"/>
  <c r="E158" i="1"/>
  <c r="E160" i="1"/>
  <c r="E162" i="1"/>
  <c r="E164" i="1"/>
  <c r="E166" i="1"/>
  <c r="E172" i="1"/>
  <c r="E174" i="1"/>
  <c r="E176" i="1"/>
  <c r="E178" i="1"/>
  <c r="E180" i="1"/>
  <c r="E183" i="1"/>
  <c r="E185" i="1"/>
  <c r="E187" i="1"/>
  <c r="E189" i="1"/>
  <c r="G91" i="1"/>
  <c r="D196" i="1"/>
  <c r="G193" i="1"/>
  <c r="G191" i="1"/>
  <c r="G198" i="1"/>
  <c r="D7" i="1"/>
  <c r="C7" i="1"/>
  <c r="B7" i="1"/>
</calcChain>
</file>

<file path=xl/sharedStrings.xml><?xml version="1.0" encoding="utf-8"?>
<sst xmlns="http://schemas.openxmlformats.org/spreadsheetml/2006/main" count="514" uniqueCount="290">
  <si>
    <t>Number of Students</t>
  </si>
  <si>
    <t>ASUCM Fee</t>
  </si>
  <si>
    <t>Fee Amount</t>
  </si>
  <si>
    <t>Return-To-Aid (25%)</t>
  </si>
  <si>
    <t>Budget in Detail</t>
  </si>
  <si>
    <t>Project ID</t>
  </si>
  <si>
    <t>Source ID</t>
  </si>
  <si>
    <t>Detail</t>
  </si>
  <si>
    <t>Total</t>
  </si>
  <si>
    <t>Section</t>
  </si>
  <si>
    <t>Goverment Operations</t>
  </si>
  <si>
    <t>GOVOPS</t>
  </si>
  <si>
    <t>UC Student Association</t>
  </si>
  <si>
    <t>UCSA</t>
  </si>
  <si>
    <t>ASUCM Payroll</t>
  </si>
  <si>
    <t>PAY 01</t>
  </si>
  <si>
    <t>PAY 02</t>
  </si>
  <si>
    <t>President</t>
  </si>
  <si>
    <t>PRES</t>
  </si>
  <si>
    <t>General Fund</t>
  </si>
  <si>
    <t>PRESGF</t>
  </si>
  <si>
    <t>Travel Fund</t>
  </si>
  <si>
    <t>PRESTF</t>
  </si>
  <si>
    <t>Internal Vice-President</t>
  </si>
  <si>
    <t>IVP</t>
  </si>
  <si>
    <t>IVPGF</t>
  </si>
  <si>
    <t>ASUCM Elected and Appointed Officer Leadership Developement</t>
  </si>
  <si>
    <t>IVPET</t>
  </si>
  <si>
    <t>Student Leadership and Civic Engagement</t>
  </si>
  <si>
    <t>IVPLCE</t>
  </si>
  <si>
    <t>External Vice-President</t>
  </si>
  <si>
    <t>EVP</t>
  </si>
  <si>
    <t>EVPGF</t>
  </si>
  <si>
    <t>EVP Travel</t>
  </si>
  <si>
    <t>EVPTRV</t>
  </si>
  <si>
    <t>EVP Federal Travel</t>
  </si>
  <si>
    <t>EVPFTRV</t>
  </si>
  <si>
    <t>EVP Events and Programs</t>
  </si>
  <si>
    <t>EVPEP</t>
  </si>
  <si>
    <t>Lobby Corps</t>
  </si>
  <si>
    <t>EVPLOB</t>
  </si>
  <si>
    <t>UCSA Board Meeting</t>
  </si>
  <si>
    <t>EVPBM</t>
  </si>
  <si>
    <t>UCSA Congress</t>
  </si>
  <si>
    <t>EVPSOCC</t>
  </si>
  <si>
    <t>Student Lobby Conference</t>
  </si>
  <si>
    <t>EVPSLC</t>
  </si>
  <si>
    <t>Treasurer</t>
  </si>
  <si>
    <t>TRES</t>
  </si>
  <si>
    <t>TRESGF</t>
  </si>
  <si>
    <t>Director of Academic Affairs</t>
  </si>
  <si>
    <t>ACAD</t>
  </si>
  <si>
    <t>AAGF</t>
  </si>
  <si>
    <t>Research Grants</t>
  </si>
  <si>
    <t>AARG</t>
  </si>
  <si>
    <t>Educational Resources</t>
  </si>
  <si>
    <t>AAER</t>
  </si>
  <si>
    <t>AAEE</t>
  </si>
  <si>
    <t>Events/Programs</t>
  </si>
  <si>
    <t>AAEP</t>
  </si>
  <si>
    <t>Director of Student Activities</t>
  </si>
  <si>
    <t>ACT</t>
  </si>
  <si>
    <t>ACTGF</t>
  </si>
  <si>
    <t>RCO Early Event Fund</t>
  </si>
  <si>
    <t>ACTEEF</t>
  </si>
  <si>
    <t>Director of Advocacy</t>
  </si>
  <si>
    <t>ADVOC</t>
  </si>
  <si>
    <t>ADVOCGF</t>
  </si>
  <si>
    <t>Director of Communications</t>
  </si>
  <si>
    <t>COM</t>
  </si>
  <si>
    <t>COMGF</t>
  </si>
  <si>
    <t>ASUCM Paraphernalia</t>
  </si>
  <si>
    <t>COMPAR</t>
  </si>
  <si>
    <t>ASUCM Marketing</t>
  </si>
  <si>
    <t>COMMAR</t>
  </si>
  <si>
    <t>Office Supply</t>
  </si>
  <si>
    <t>COMSUP</t>
  </si>
  <si>
    <t>Events/Townhalls</t>
  </si>
  <si>
    <t>COMEVNT</t>
  </si>
  <si>
    <t>ASUCM Court</t>
  </si>
  <si>
    <t>COURTGF</t>
  </si>
  <si>
    <t>ASUCM Elections Commission</t>
  </si>
  <si>
    <t>ELECT</t>
  </si>
  <si>
    <t>ASUCM Commission on Diversity</t>
  </si>
  <si>
    <t>DIV</t>
  </si>
  <si>
    <t>ASUCM Commision on Sustainability</t>
  </si>
  <si>
    <t>SUS</t>
  </si>
  <si>
    <t>ASUCM Commission on Neighborhood Relations</t>
  </si>
  <si>
    <t>NR</t>
  </si>
  <si>
    <t>ASUCM New Programs and Services</t>
  </si>
  <si>
    <t>NPS</t>
  </si>
  <si>
    <t>ASUCM New Programs and Services General Fund</t>
  </si>
  <si>
    <t>NPSGF</t>
  </si>
  <si>
    <t>ASUCM Services and Programs</t>
  </si>
  <si>
    <t>SP</t>
  </si>
  <si>
    <t>ICCGF</t>
  </si>
  <si>
    <t>ICC#</t>
  </si>
  <si>
    <t>Law Clinic</t>
  </si>
  <si>
    <t>LAW</t>
  </si>
  <si>
    <t>Information Technology</t>
  </si>
  <si>
    <t>Audio &amp; Visual Technical Support for Student Events</t>
  </si>
  <si>
    <t>Print Credits</t>
  </si>
  <si>
    <t>Office of Student Life</t>
  </si>
  <si>
    <t>LeaderShape Conference</t>
  </si>
  <si>
    <t>Social Justice Retreat</t>
  </si>
  <si>
    <t>The Prodigy</t>
  </si>
  <si>
    <t>Police Mentor Program</t>
  </si>
  <si>
    <t>Registered Clubs and Organizations</t>
  </si>
  <si>
    <t>RCO</t>
  </si>
  <si>
    <t>Catholic Newman Club</t>
  </si>
  <si>
    <t>Merced Chi Alpha</t>
  </si>
  <si>
    <t>Colleges Against Cancer</t>
  </si>
  <si>
    <t>El Club de Espanol</t>
  </si>
  <si>
    <t>Hmong Student Association</t>
  </si>
  <si>
    <t>Muslim Student Association</t>
  </si>
  <si>
    <t>Savings &amp; Investments</t>
  </si>
  <si>
    <t>SAVING</t>
  </si>
  <si>
    <t>Student Union</t>
  </si>
  <si>
    <t>SUNION</t>
  </si>
  <si>
    <t>GENFUND</t>
  </si>
  <si>
    <t>Petty Cash Reserves</t>
  </si>
  <si>
    <t>PETTY</t>
  </si>
  <si>
    <t>Contingency</t>
  </si>
  <si>
    <t>CT(BILL#)</t>
  </si>
  <si>
    <t>BILL#</t>
  </si>
  <si>
    <t>EVPUSC</t>
  </si>
  <si>
    <t>Senate Bills</t>
  </si>
  <si>
    <t>Unallocated (carry forward)</t>
  </si>
  <si>
    <t>Totals</t>
  </si>
  <si>
    <t>Fall 2017</t>
  </si>
  <si>
    <t>Summer 2018</t>
  </si>
  <si>
    <t>Sub-Total after Return-To-Aid/ Semester Totals</t>
  </si>
  <si>
    <t>Undergraduate Research Symposium</t>
  </si>
  <si>
    <t>Event Series</t>
  </si>
  <si>
    <t>Auxilary</t>
  </si>
  <si>
    <t>ICC</t>
  </si>
  <si>
    <t>UCM URJ</t>
  </si>
  <si>
    <t>Day In a Life of a Lawyer Banquet</t>
  </si>
  <si>
    <t>Know Your Rights Events</t>
  </si>
  <si>
    <t>General</t>
  </si>
  <si>
    <t>Youth-Court Finger Printing</t>
  </si>
  <si>
    <t>Travel</t>
  </si>
  <si>
    <t>Events</t>
  </si>
  <si>
    <t>Outreach and Publicity Events</t>
  </si>
  <si>
    <t>Tabling and Advertising Materials</t>
  </si>
  <si>
    <t>Layout Web and Photography Software</t>
  </si>
  <si>
    <t>Police</t>
  </si>
  <si>
    <t>Food Pantry</t>
  </si>
  <si>
    <t>Vehicle Maintenance</t>
  </si>
  <si>
    <t>HEROES</t>
  </si>
  <si>
    <t>Tampons/Pads</t>
  </si>
  <si>
    <t>Condoms</t>
  </si>
  <si>
    <t>Alpha Kappa Psi</t>
  </si>
  <si>
    <t>UCM Library</t>
  </si>
  <si>
    <t>African Students Union</t>
  </si>
  <si>
    <t>Afrikan's For Retention Outreach</t>
  </si>
  <si>
    <t>American Institute of Aeronautics</t>
  </si>
  <si>
    <t>Association for Computing Machinery</t>
  </si>
  <si>
    <t>Automotive Club</t>
  </si>
  <si>
    <t>Biomedical Engineering Society</t>
  </si>
  <si>
    <t>Black Student Union</t>
  </si>
  <si>
    <t>Bobcat Model United Nations</t>
  </si>
  <si>
    <t>Bobcat Theater</t>
  </si>
  <si>
    <t xml:space="preserve">Business Society </t>
  </si>
  <si>
    <t>Delta Sigma Pi</t>
  </si>
  <si>
    <t>Democrats at UCM</t>
  </si>
  <si>
    <t>Distinguished Young Women</t>
  </si>
  <si>
    <t>Drone Research</t>
  </si>
  <si>
    <t xml:space="preserve">Fraternity and Sorority Council </t>
  </si>
  <si>
    <t>GMT</t>
  </si>
  <si>
    <t>HackMerced</t>
  </si>
  <si>
    <t>Hermanas Unidas de UCM</t>
  </si>
  <si>
    <t>Hip Hop Movement</t>
  </si>
  <si>
    <t>Ingenioros Unidos</t>
  </si>
  <si>
    <t>Intervarsity Christian Fellowship</t>
  </si>
  <si>
    <t>Isight</t>
  </si>
  <si>
    <t>MEChA</t>
  </si>
  <si>
    <t>National society of Black Engineers</t>
  </si>
  <si>
    <t>Pilipino American Alliance</t>
  </si>
  <si>
    <t>Professional Fraternitry Council</t>
  </si>
  <si>
    <t>Psy Chi</t>
  </si>
  <si>
    <t>SACNAS at UCM</t>
  </si>
  <si>
    <t>Society of Asian Scientists &amp; Engineers</t>
  </si>
  <si>
    <t>Student Alumni Association</t>
  </si>
  <si>
    <t>Students Advocating Law &amp; Education</t>
  </si>
  <si>
    <t>The Enterpreneurial Society UCM</t>
  </si>
  <si>
    <t>UCM Circle K International</t>
  </si>
  <si>
    <t>UNICEF</t>
  </si>
  <si>
    <t>Lambda Alliance</t>
  </si>
  <si>
    <t>Phi Alpha Delta</t>
  </si>
  <si>
    <t>Departments</t>
  </si>
  <si>
    <t>ASUCM BUDGET FOR THE YEAR 2017-2018</t>
  </si>
  <si>
    <t>Culture Show</t>
  </si>
  <si>
    <t>Black Family Day</t>
  </si>
  <si>
    <t>Space &amp; Astronautics Forum and Exposition (SPACE 2017)</t>
  </si>
  <si>
    <t>PBLI Conference</t>
  </si>
  <si>
    <t>Professional and Technical Workshops</t>
  </si>
  <si>
    <t>Coffee and Code</t>
  </si>
  <si>
    <t>BigSocal Euro Conference</t>
  </si>
  <si>
    <t>National Biomedical Engineering Conference</t>
  </si>
  <si>
    <t>Afrikan Black Coalation Conference</t>
  </si>
  <si>
    <t>UCSB Intercollegiate MUN 2017</t>
  </si>
  <si>
    <t>Event Productions</t>
  </si>
  <si>
    <t>Haunted House</t>
  </si>
  <si>
    <t>Fame Investment Conference</t>
  </si>
  <si>
    <t>YATOL Spring Retreat</t>
  </si>
  <si>
    <t>Carnival of Pink</t>
  </si>
  <si>
    <t>Business Expo</t>
  </si>
  <si>
    <t>Sacramento LEAD</t>
  </si>
  <si>
    <t>State Convention</t>
  </si>
  <si>
    <t>DYW Scholarship Night</t>
  </si>
  <si>
    <t>FPV Race</t>
  </si>
  <si>
    <t>ICS - Recruitment Management System Funding</t>
  </si>
  <si>
    <t>FSLCommunity Development Workshops</t>
  </si>
  <si>
    <t>Nicaragua</t>
  </si>
  <si>
    <t>HU UC Conference</t>
  </si>
  <si>
    <t>Spoke N Heard</t>
  </si>
  <si>
    <t>Music Innovation and Culture (MIC) Night</t>
  </si>
  <si>
    <t>Education Conference</t>
  </si>
  <si>
    <t>National Conference</t>
  </si>
  <si>
    <t>Recon/Opatt</t>
  </si>
  <si>
    <t>APA</t>
  </si>
  <si>
    <t>Mt. Gilead Bible Camp</t>
  </si>
  <si>
    <t>Conference</t>
  </si>
  <si>
    <t>Pride Week</t>
  </si>
  <si>
    <t>Lavender Graduation</t>
  </si>
  <si>
    <t>MEChA State Wide Conference</t>
  </si>
  <si>
    <t>Banquets</t>
  </si>
  <si>
    <t>Leadership Conference</t>
  </si>
  <si>
    <t>UCM Law Day</t>
  </si>
  <si>
    <t>Pilipino Culture Night (PCN)</t>
  </si>
  <si>
    <t>AFLV West Conference</t>
  </si>
  <si>
    <t>Western Psychological Association Conference (2018)</t>
  </si>
  <si>
    <t>SACNAS Conference</t>
  </si>
  <si>
    <t>Convention</t>
  </si>
  <si>
    <t>Giving Tuesday UCM</t>
  </si>
  <si>
    <t>Philanthropy Week 2018</t>
  </si>
  <si>
    <t>4th Annual Award Ceremony</t>
  </si>
  <si>
    <t>Entreprenurship Week</t>
  </si>
  <si>
    <t>UNICEF Student Summit</t>
  </si>
  <si>
    <t>Noche de Carnaval</t>
  </si>
  <si>
    <t>Noche de Baile</t>
  </si>
  <si>
    <t>Fall Retreat Conference</t>
  </si>
  <si>
    <t>Students of Color Conference</t>
  </si>
  <si>
    <t>Hmong Culture Night</t>
  </si>
  <si>
    <t>California Young Democrat Retreat</t>
  </si>
  <si>
    <t>Barrio Fiesta</t>
  </si>
  <si>
    <t>Spring 2018</t>
  </si>
  <si>
    <t>District Convention</t>
  </si>
  <si>
    <t xml:space="preserve"> </t>
  </si>
  <si>
    <t>EVENT</t>
  </si>
  <si>
    <t>TRAVEL</t>
  </si>
  <si>
    <t>EVENT/TRAVEL</t>
  </si>
  <si>
    <t>Spent</t>
  </si>
  <si>
    <t>ASUCM Compensation &amp; Student Employees</t>
  </si>
  <si>
    <t>OSL USE ONLY:</t>
  </si>
  <si>
    <t>Union Savings</t>
  </si>
  <si>
    <t>Last year expenses hitting ledger late</t>
  </si>
  <si>
    <t>Actual Carry Forward</t>
  </si>
  <si>
    <t>YTD Spending</t>
  </si>
  <si>
    <t>Encumbrance</t>
  </si>
  <si>
    <t>Ledger balance</t>
  </si>
  <si>
    <t>Carry Forward 2017</t>
  </si>
  <si>
    <t>Appropriations  17-18</t>
  </si>
  <si>
    <t>Total Given</t>
  </si>
  <si>
    <t>Date</t>
  </si>
  <si>
    <t>Event Date</t>
  </si>
  <si>
    <t>Name</t>
  </si>
  <si>
    <t>Club</t>
  </si>
  <si>
    <t>Allocated</t>
  </si>
  <si>
    <t>Balance</t>
  </si>
  <si>
    <t>Funding Available</t>
  </si>
  <si>
    <t>?</t>
  </si>
  <si>
    <t>Save A Child's Heart</t>
  </si>
  <si>
    <t>ACCESS</t>
  </si>
  <si>
    <t>Student Alumni Assoication</t>
  </si>
  <si>
    <t xml:space="preserve">Afrikans for Retention </t>
  </si>
  <si>
    <t>Welcome Week Event</t>
  </si>
  <si>
    <t>African Student Union</t>
  </si>
  <si>
    <t>Distinguished Ladies</t>
  </si>
  <si>
    <t>Welcome Week Ice Cream Social</t>
  </si>
  <si>
    <t>Bill Name</t>
  </si>
  <si>
    <t>Event Date</t>
    <phoneticPr fontId="2" type="noConversion"/>
  </si>
  <si>
    <t>Org.Name</t>
  </si>
  <si>
    <t>Amount Granted</t>
  </si>
  <si>
    <t>Amount Spent</t>
  </si>
  <si>
    <t>Left Over</t>
  </si>
  <si>
    <t>Curr</t>
  </si>
  <si>
    <t>2017-18 Line item allocation</t>
  </si>
  <si>
    <t>Updated as of 08/30/17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</si>
</sst>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mm/dd/yy"/>
    <numFmt numFmtId="166" formatCode="_(&quot;$&quot;* #,##0.00_);_(&quot;$&quot;* \(#,##0.00\);_(&quot;$&quot;* &quot;-&quot;??_);_(@_)"/>
    <numFmt numFmtId="167" formatCode="mm/dd/yy;@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sz val="14"/>
      <name val="Verdana"/>
      <family val="2"/>
    </font>
    <font>
      <sz val="10"/>
      <color indexed="9"/>
      <name val="Verdana"/>
      <family val="2"/>
    </font>
    <font>
      <sz val="10"/>
      <name val="Arial"/>
      <family val="2"/>
    </font>
    <font>
      <sz val="14"/>
      <color rgb="FFFF0000"/>
      <name val="Verdana"/>
      <family val="2"/>
    </font>
    <font>
      <sz val="12"/>
      <color rgb="FF000000"/>
      <name val="Verdana"/>
      <family val="2"/>
    </font>
    <font>
      <sz val="14"/>
      <color rgb="FF000000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06CFF"/>
        <bgColor rgb="FF0000FF"/>
      </patternFill>
    </fill>
    <fill>
      <patternFill patternType="solid">
        <fgColor theme="5" tint="0.79998168889431442"/>
        <bgColor rgb="FF6FA8DC"/>
      </patternFill>
    </fill>
    <fill>
      <patternFill patternType="solid">
        <fgColor rgb="FF506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9" tint="0.59999389629810485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187">
    <xf numFmtId="0" fontId="0" fillId="0" borderId="0" xfId="0"/>
    <xf numFmtId="10" fontId="3" fillId="0" borderId="0" xfId="0" applyNumberFormat="1" applyFont="1"/>
    <xf numFmtId="10" fontId="2" fillId="0" borderId="0" xfId="0" applyNumberFormat="1" applyFont="1"/>
    <xf numFmtId="0" fontId="2" fillId="2" borderId="4" xfId="0" applyFont="1" applyFill="1" applyBorder="1"/>
    <xf numFmtId="0" fontId="2" fillId="0" borderId="4" xfId="0" applyFont="1" applyBorder="1"/>
    <xf numFmtId="0" fontId="4" fillId="4" borderId="4" xfId="0" applyFont="1" applyFill="1" applyBorder="1"/>
    <xf numFmtId="0" fontId="2" fillId="4" borderId="4" xfId="0" applyFont="1" applyFill="1" applyBorder="1"/>
    <xf numFmtId="0" fontId="2" fillId="3" borderId="4" xfId="0" applyFont="1" applyFill="1" applyBorder="1"/>
    <xf numFmtId="0" fontId="2" fillId="0" borderId="4" xfId="0" applyFont="1" applyBorder="1" applyAlignment="1">
      <alignment horizontal="right"/>
    </xf>
    <xf numFmtId="0" fontId="5" fillId="0" borderId="0" xfId="0" applyFont="1"/>
    <xf numFmtId="0" fontId="3" fillId="0" borderId="0" xfId="0" applyNumberFormat="1" applyFont="1"/>
    <xf numFmtId="0" fontId="2" fillId="5" borderId="3" xfId="0" applyFont="1" applyFill="1" applyBorder="1"/>
    <xf numFmtId="0" fontId="2" fillId="5" borderId="0" xfId="0" applyFont="1" applyFill="1"/>
    <xf numFmtId="164" fontId="2" fillId="6" borderId="0" xfId="0" applyNumberFormat="1" applyFont="1" applyFill="1" applyBorder="1" applyAlignme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2" fillId="5" borderId="8" xfId="0" applyFont="1" applyFill="1" applyBorder="1"/>
    <xf numFmtId="3" fontId="2" fillId="5" borderId="0" xfId="0" applyNumberFormat="1" applyFont="1" applyFill="1" applyBorder="1"/>
    <xf numFmtId="0" fontId="2" fillId="5" borderId="9" xfId="0" applyFont="1" applyFill="1" applyBorder="1"/>
    <xf numFmtId="0" fontId="2" fillId="6" borderId="8" xfId="0" applyFont="1" applyFill="1" applyBorder="1" applyAlignment="1"/>
    <xf numFmtId="0" fontId="2" fillId="6" borderId="9" xfId="0" applyFont="1" applyFill="1" applyBorder="1" applyAlignment="1"/>
    <xf numFmtId="164" fontId="2" fillId="6" borderId="9" xfId="0" applyNumberFormat="1" applyFont="1" applyFill="1" applyBorder="1" applyAlignment="1"/>
    <xf numFmtId="0" fontId="2" fillId="6" borderId="10" xfId="0" applyFont="1" applyFill="1" applyBorder="1" applyAlignment="1"/>
    <xf numFmtId="164" fontId="2" fillId="6" borderId="11" xfId="0" applyNumberFormat="1" applyFont="1" applyFill="1" applyBorder="1" applyAlignment="1"/>
    <xf numFmtId="164" fontId="2" fillId="6" borderId="12" xfId="0" applyNumberFormat="1" applyFont="1" applyFill="1" applyBorder="1" applyAlignment="1"/>
    <xf numFmtId="0" fontId="2" fillId="7" borderId="4" xfId="0" applyFont="1" applyFill="1" applyBorder="1"/>
    <xf numFmtId="164" fontId="2" fillId="7" borderId="4" xfId="0" applyNumberFormat="1" applyFont="1" applyFill="1" applyBorder="1"/>
    <xf numFmtId="0" fontId="2" fillId="8" borderId="4" xfId="0" applyFont="1" applyFill="1" applyBorder="1"/>
    <xf numFmtId="0" fontId="5" fillId="4" borderId="4" xfId="0" applyFont="1" applyFill="1" applyBorder="1"/>
    <xf numFmtId="0" fontId="2" fillId="0" borderId="4" xfId="0" applyFont="1" applyFill="1" applyBorder="1"/>
    <xf numFmtId="10" fontId="3" fillId="0" borderId="0" xfId="0" applyNumberFormat="1" applyFont="1" applyFill="1"/>
    <xf numFmtId="0" fontId="0" fillId="0" borderId="0" xfId="0" applyFill="1"/>
    <xf numFmtId="0" fontId="2" fillId="10" borderId="4" xfId="0" applyFont="1" applyFill="1" applyBorder="1"/>
    <xf numFmtId="0" fontId="5" fillId="10" borderId="4" xfId="0" applyFont="1" applyFill="1" applyBorder="1"/>
    <xf numFmtId="164" fontId="3" fillId="0" borderId="0" xfId="0" applyNumberFormat="1" applyFont="1"/>
    <xf numFmtId="0" fontId="0" fillId="11" borderId="4" xfId="0" applyFont="1" applyFill="1" applyBorder="1"/>
    <xf numFmtId="0" fontId="0" fillId="12" borderId="4" xfId="0" applyFont="1" applyFill="1" applyBorder="1"/>
    <xf numFmtId="0" fontId="2" fillId="13" borderId="4" xfId="0" applyFont="1" applyFill="1" applyBorder="1"/>
    <xf numFmtId="0" fontId="2" fillId="14" borderId="4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11" fillId="0" borderId="0" xfId="0" applyFont="1" applyFill="1" applyBorder="1"/>
    <xf numFmtId="0" fontId="0" fillId="0" borderId="0" xfId="0" applyFill="1" applyBorder="1"/>
    <xf numFmtId="0" fontId="10" fillId="0" borderId="0" xfId="0" applyFont="1" applyFill="1" applyBorder="1"/>
    <xf numFmtId="10" fontId="3" fillId="0" borderId="0" xfId="0" applyNumberFormat="1" applyFont="1" applyFill="1" applyBorder="1"/>
    <xf numFmtId="164" fontId="5" fillId="0" borderId="0" xfId="0" applyNumberFormat="1" applyFont="1" applyFill="1" applyBorder="1"/>
    <xf numFmtId="0" fontId="6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10" fontId="9" fillId="0" borderId="0" xfId="0" applyNumberFormat="1" applyFont="1"/>
    <xf numFmtId="0" fontId="4" fillId="0" borderId="4" xfId="0" applyFont="1" applyBorder="1"/>
    <xf numFmtId="164" fontId="4" fillId="0" borderId="4" xfId="0" applyNumberFormat="1" applyFont="1" applyBorder="1"/>
    <xf numFmtId="10" fontId="9" fillId="0" borderId="0" xfId="0" applyNumberFormat="1" applyFont="1" applyFill="1"/>
    <xf numFmtId="0" fontId="3" fillId="0" borderId="4" xfId="0" applyFont="1" applyFill="1" applyBorder="1"/>
    <xf numFmtId="0" fontId="3" fillId="0" borderId="4" xfId="0" applyFont="1" applyBorder="1"/>
    <xf numFmtId="0" fontId="9" fillId="10" borderId="4" xfId="0" applyFont="1" applyFill="1" applyBorder="1"/>
    <xf numFmtId="0" fontId="3" fillId="10" borderId="4" xfId="0" applyFont="1" applyFill="1" applyBorder="1"/>
    <xf numFmtId="0" fontId="9" fillId="4" borderId="4" xfId="0" applyFont="1" applyFill="1" applyBorder="1"/>
    <xf numFmtId="0" fontId="3" fillId="4" borderId="4" xfId="0" applyFont="1" applyFill="1" applyBorder="1"/>
    <xf numFmtId="10" fontId="3" fillId="0" borderId="4" xfId="0" applyNumberFormat="1" applyFont="1" applyBorder="1"/>
    <xf numFmtId="0" fontId="10" fillId="4" borderId="4" xfId="0" applyFont="1" applyFill="1" applyBorder="1"/>
    <xf numFmtId="0" fontId="0" fillId="15" borderId="4" xfId="0" applyFont="1" applyFill="1" applyBorder="1"/>
    <xf numFmtId="0" fontId="5" fillId="15" borderId="4" xfId="0" applyFont="1" applyFill="1" applyBorder="1"/>
    <xf numFmtId="0" fontId="10" fillId="15" borderId="4" xfId="0" applyFont="1" applyFill="1" applyBorder="1"/>
    <xf numFmtId="0" fontId="0" fillId="16" borderId="4" xfId="0" applyFont="1" applyFill="1" applyBorder="1"/>
    <xf numFmtId="0" fontId="5" fillId="16" borderId="4" xfId="0" applyFont="1" applyFill="1" applyBorder="1"/>
    <xf numFmtId="0" fontId="10" fillId="16" borderId="4" xfId="0" applyFont="1" applyFill="1" applyBorder="1"/>
    <xf numFmtId="0" fontId="2" fillId="16" borderId="4" xfId="0" applyFont="1" applyFill="1" applyBorder="1"/>
    <xf numFmtId="0" fontId="0" fillId="17" borderId="4" xfId="0" applyFont="1" applyFill="1" applyBorder="1"/>
    <xf numFmtId="4" fontId="2" fillId="0" borderId="4" xfId="0" applyNumberFormat="1" applyFont="1" applyBorder="1"/>
    <xf numFmtId="4" fontId="5" fillId="0" borderId="4" xfId="0" applyNumberFormat="1" applyFont="1" applyBorder="1"/>
    <xf numFmtId="4" fontId="2" fillId="4" borderId="4" xfId="0" applyNumberFormat="1" applyFont="1" applyFill="1" applyBorder="1"/>
    <xf numFmtId="4" fontId="5" fillId="0" borderId="4" xfId="0" applyNumberFormat="1" applyFont="1" applyFill="1" applyBorder="1"/>
    <xf numFmtId="4" fontId="2" fillId="0" borderId="4" xfId="0" applyNumberFormat="1" applyFont="1" applyFill="1" applyBorder="1"/>
    <xf numFmtId="4" fontId="6" fillId="4" borderId="4" xfId="0" applyNumberFormat="1" applyFont="1" applyFill="1" applyBorder="1"/>
    <xf numFmtId="4" fontId="2" fillId="7" borderId="4" xfId="0" applyNumberFormat="1" applyFont="1" applyFill="1" applyBorder="1"/>
    <xf numFmtId="4" fontId="5" fillId="10" borderId="4" xfId="0" applyNumberFormat="1" applyFont="1" applyFill="1" applyBorder="1"/>
    <xf numFmtId="4" fontId="2" fillId="10" borderId="4" xfId="0" applyNumberFormat="1" applyFont="1" applyFill="1" applyBorder="1"/>
    <xf numFmtId="4" fontId="5" fillId="4" borderId="4" xfId="0" applyNumberFormat="1" applyFont="1" applyFill="1" applyBorder="1"/>
    <xf numFmtId="4" fontId="5" fillId="9" borderId="4" xfId="0" applyNumberFormat="1" applyFont="1" applyFill="1" applyBorder="1"/>
    <xf numFmtId="4" fontId="10" fillId="4" borderId="4" xfId="0" applyNumberFormat="1" applyFont="1" applyFill="1" applyBorder="1"/>
    <xf numFmtId="4" fontId="0" fillId="15" borderId="4" xfId="0" applyNumberFormat="1" applyFont="1" applyFill="1" applyBorder="1"/>
    <xf numFmtId="4" fontId="10" fillId="15" borderId="4" xfId="0" applyNumberFormat="1" applyFont="1" applyFill="1" applyBorder="1"/>
    <xf numFmtId="4" fontId="0" fillId="11" borderId="4" xfId="0" applyNumberFormat="1" applyFont="1" applyFill="1" applyBorder="1"/>
    <xf numFmtId="4" fontId="0" fillId="16" borderId="4" xfId="0" applyNumberFormat="1" applyFont="1" applyFill="1" applyBorder="1"/>
    <xf numFmtId="4" fontId="10" fillId="16" borderId="4" xfId="0" applyNumberFormat="1" applyFont="1" applyFill="1" applyBorder="1"/>
    <xf numFmtId="4" fontId="0" fillId="12" borderId="4" xfId="0" applyNumberFormat="1" applyFont="1" applyFill="1" applyBorder="1"/>
    <xf numFmtId="4" fontId="2" fillId="16" borderId="4" xfId="0" applyNumberFormat="1" applyFont="1" applyFill="1" applyBorder="1"/>
    <xf numFmtId="4" fontId="2" fillId="3" borderId="4" xfId="0" applyNumberFormat="1" applyFont="1" applyFill="1" applyBorder="1"/>
    <xf numFmtId="0" fontId="14" fillId="0" borderId="0" xfId="0" applyFont="1" applyBorder="1"/>
    <xf numFmtId="0" fontId="14" fillId="5" borderId="0" xfId="0" applyFont="1" applyFill="1" applyBorder="1"/>
    <xf numFmtId="0" fontId="14" fillId="6" borderId="0" xfId="0" applyFont="1" applyFill="1" applyBorder="1" applyAlignment="1"/>
    <xf numFmtId="164" fontId="14" fillId="6" borderId="0" xfId="0" applyNumberFormat="1" applyFont="1" applyFill="1" applyBorder="1" applyAlignment="1"/>
    <xf numFmtId="0" fontId="14" fillId="5" borderId="0" xfId="0" applyFont="1" applyFill="1"/>
    <xf numFmtId="0" fontId="14" fillId="2" borderId="4" xfId="0" applyFont="1" applyFill="1" applyBorder="1"/>
    <xf numFmtId="4" fontId="14" fillId="0" borderId="4" xfId="0" applyNumberFormat="1" applyFont="1" applyBorder="1"/>
    <xf numFmtId="4" fontId="14" fillId="4" borderId="4" xfId="0" applyNumberFormat="1" applyFont="1" applyFill="1" applyBorder="1"/>
    <xf numFmtId="4" fontId="14" fillId="0" borderId="4" xfId="0" applyNumberFormat="1" applyFont="1" applyFill="1" applyBorder="1"/>
    <xf numFmtId="4" fontId="15" fillId="4" borderId="4" xfId="0" applyNumberFormat="1" applyFont="1" applyFill="1" applyBorder="1"/>
    <xf numFmtId="4" fontId="14" fillId="7" borderId="4" xfId="0" applyNumberFormat="1" applyFont="1" applyFill="1" applyBorder="1"/>
    <xf numFmtId="4" fontId="14" fillId="10" borderId="4" xfId="0" applyNumberFormat="1" applyFont="1" applyFill="1" applyBorder="1"/>
    <xf numFmtId="4" fontId="13" fillId="4" borderId="4" xfId="0" applyNumberFormat="1" applyFont="1" applyFill="1" applyBorder="1"/>
    <xf numFmtId="4" fontId="13" fillId="15" borderId="4" xfId="0" applyNumberFormat="1" applyFont="1" applyFill="1" applyBorder="1"/>
    <xf numFmtId="4" fontId="13" fillId="16" borderId="4" xfId="0" applyNumberFormat="1" applyFont="1" applyFill="1" applyBorder="1"/>
    <xf numFmtId="4" fontId="14" fillId="16" borderId="4" xfId="0" applyNumberFormat="1" applyFont="1" applyFill="1" applyBorder="1"/>
    <xf numFmtId="4" fontId="14" fillId="3" borderId="4" xfId="0" applyNumberFormat="1" applyFont="1" applyFill="1" applyBorder="1"/>
    <xf numFmtId="0" fontId="14" fillId="0" borderId="4" xfId="0" applyFont="1" applyBorder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7" fillId="18" borderId="4" xfId="0" applyFont="1" applyFill="1" applyBorder="1"/>
    <xf numFmtId="43" fontId="17" fillId="18" borderId="13" xfId="0" applyNumberFormat="1" applyFont="1" applyFill="1" applyBorder="1"/>
    <xf numFmtId="0" fontId="17" fillId="18" borderId="14" xfId="0" applyFont="1" applyFill="1" applyBorder="1"/>
    <xf numFmtId="43" fontId="17" fillId="18" borderId="15" xfId="0" applyNumberFormat="1" applyFont="1" applyFill="1" applyBorder="1"/>
    <xf numFmtId="0" fontId="17" fillId="18" borderId="15" xfId="0" applyFont="1" applyFill="1" applyBorder="1"/>
    <xf numFmtId="4" fontId="15" fillId="0" borderId="4" xfId="0" applyNumberFormat="1" applyFont="1" applyBorder="1"/>
    <xf numFmtId="0" fontId="0" fillId="0" borderId="0" xfId="0" applyFont="1" applyAlignment="1"/>
    <xf numFmtId="43" fontId="0" fillId="0" borderId="0" xfId="0" applyNumberFormat="1" applyFont="1" applyAlignment="1"/>
    <xf numFmtId="43" fontId="18" fillId="0" borderId="0" xfId="0" applyNumberFormat="1" applyFont="1" applyAlignment="1"/>
    <xf numFmtId="14" fontId="0" fillId="0" borderId="0" xfId="0" applyNumberFormat="1" applyFont="1" applyAlignment="1"/>
    <xf numFmtId="0" fontId="20" fillId="20" borderId="4" xfId="0" applyFont="1" applyFill="1" applyBorder="1" applyAlignment="1"/>
    <xf numFmtId="165" fontId="20" fillId="20" borderId="4" xfId="0" applyNumberFormat="1" applyFont="1" applyFill="1" applyBorder="1" applyAlignment="1"/>
    <xf numFmtId="166" fontId="20" fillId="20" borderId="4" xfId="0" applyNumberFormat="1" applyFont="1" applyFill="1" applyBorder="1" applyAlignment="1"/>
    <xf numFmtId="39" fontId="20" fillId="20" borderId="4" xfId="25" applyNumberFormat="1" applyFont="1" applyFill="1" applyBorder="1" applyAlignment="1"/>
    <xf numFmtId="0" fontId="19" fillId="0" borderId="0" xfId="0" applyFont="1" applyBorder="1" applyAlignment="1"/>
    <xf numFmtId="165" fontId="19" fillId="0" borderId="14" xfId="0" applyNumberFormat="1" applyFont="1" applyFill="1" applyBorder="1" applyAlignment="1"/>
    <xf numFmtId="0" fontId="19" fillId="0" borderId="14" xfId="0" applyFont="1" applyFill="1" applyBorder="1" applyAlignment="1"/>
    <xf numFmtId="14" fontId="19" fillId="0" borderId="14" xfId="0" applyNumberFormat="1" applyFont="1" applyFill="1" applyBorder="1" applyAlignment="1"/>
    <xf numFmtId="166" fontId="19" fillId="0" borderId="14" xfId="0" applyNumberFormat="1" applyFont="1" applyFill="1" applyBorder="1" applyAlignment="1"/>
    <xf numFmtId="39" fontId="19" fillId="0" borderId="4" xfId="0" applyNumberFormat="1" applyFont="1" applyFill="1" applyBorder="1" applyAlignment="1"/>
    <xf numFmtId="0" fontId="19" fillId="0" borderId="4" xfId="0" applyFont="1" applyBorder="1" applyAlignment="1"/>
    <xf numFmtId="165" fontId="19" fillId="0" borderId="4" xfId="0" applyNumberFormat="1" applyFont="1" applyFill="1" applyBorder="1" applyAlignment="1"/>
    <xf numFmtId="14" fontId="19" fillId="0" borderId="0" xfId="0" applyNumberFormat="1" applyFont="1" applyFill="1" applyBorder="1" applyAlignment="1"/>
    <xf numFmtId="0" fontId="19" fillId="0" borderId="4" xfId="0" applyFont="1" applyFill="1" applyBorder="1" applyAlignment="1"/>
    <xf numFmtId="166" fontId="19" fillId="0" borderId="4" xfId="0" applyNumberFormat="1" applyFont="1" applyFill="1" applyBorder="1" applyAlignment="1"/>
    <xf numFmtId="14" fontId="19" fillId="0" borderId="4" xfId="0" applyNumberFormat="1" applyFont="1" applyFill="1" applyBorder="1" applyAlignment="1"/>
    <xf numFmtId="4" fontId="19" fillId="0" borderId="4" xfId="0" applyNumberFormat="1" applyFont="1" applyFill="1" applyBorder="1" applyAlignment="1"/>
    <xf numFmtId="17" fontId="19" fillId="0" borderId="4" xfId="0" applyNumberFormat="1" applyFont="1" applyFill="1" applyBorder="1" applyAlignment="1"/>
    <xf numFmtId="0" fontId="19" fillId="0" borderId="21" xfId="0" applyFont="1" applyFill="1" applyBorder="1" applyAlignment="1"/>
    <xf numFmtId="14" fontId="19" fillId="0" borderId="21" xfId="0" applyNumberFormat="1" applyFont="1" applyFill="1" applyBorder="1" applyAlignment="1"/>
    <xf numFmtId="15" fontId="19" fillId="0" borderId="4" xfId="0" applyNumberFormat="1" applyFont="1" applyFill="1" applyBorder="1" applyAlignment="1"/>
    <xf numFmtId="166" fontId="19" fillId="0" borderId="21" xfId="0" applyNumberFormat="1" applyFont="1" applyFill="1" applyBorder="1" applyAlignment="1"/>
    <xf numFmtId="166" fontId="19" fillId="0" borderId="0" xfId="0" applyNumberFormat="1" applyFont="1"/>
    <xf numFmtId="44" fontId="19" fillId="0" borderId="0" xfId="0" applyNumberFormat="1" applyFont="1"/>
    <xf numFmtId="0" fontId="20" fillId="20" borderId="14" xfId="26" applyFont="1" applyFill="1" applyBorder="1" applyAlignment="1"/>
    <xf numFmtId="165" fontId="20" fillId="20" borderId="15" xfId="26" applyNumberFormat="1" applyFont="1" applyFill="1" applyBorder="1" applyAlignment="1"/>
    <xf numFmtId="0" fontId="20" fillId="20" borderId="15" xfId="26" applyFont="1" applyFill="1" applyBorder="1" applyAlignment="1"/>
    <xf numFmtId="167" fontId="20" fillId="20" borderId="15" xfId="26" applyNumberFormat="1" applyFont="1" applyFill="1" applyBorder="1" applyAlignment="1"/>
    <xf numFmtId="166" fontId="20" fillId="20" borderId="15" xfId="26" applyNumberFormat="1" applyFont="1" applyFill="1" applyBorder="1" applyAlignment="1"/>
    <xf numFmtId="39" fontId="20" fillId="20" borderId="15" xfId="25" applyNumberFormat="1" applyFont="1" applyFill="1" applyBorder="1" applyAlignment="1"/>
    <xf numFmtId="167" fontId="19" fillId="0" borderId="4" xfId="0" applyNumberFormat="1" applyFont="1" applyFill="1" applyBorder="1" applyAlignment="1"/>
    <xf numFmtId="166" fontId="22" fillId="0" borderId="4" xfId="0" applyNumberFormat="1" applyFont="1" applyFill="1" applyBorder="1" applyAlignment="1"/>
    <xf numFmtId="167" fontId="19" fillId="0" borderId="14" xfId="0" applyNumberFormat="1" applyFont="1" applyFill="1" applyBorder="1" applyAlignment="1"/>
    <xf numFmtId="166" fontId="22" fillId="0" borderId="14" xfId="0" applyNumberFormat="1" applyFont="1" applyFill="1" applyBorder="1" applyAlignment="1"/>
    <xf numFmtId="167" fontId="19" fillId="0" borderId="0" xfId="0" applyNumberFormat="1" applyFont="1" applyFill="1" applyBorder="1" applyAlignment="1"/>
    <xf numFmtId="0" fontId="19" fillId="0" borderId="4" xfId="0" applyFont="1" applyBorder="1"/>
    <xf numFmtId="165" fontId="19" fillId="0" borderId="4" xfId="0" applyNumberFormat="1" applyFont="1" applyBorder="1"/>
    <xf numFmtId="167" fontId="19" fillId="0" borderId="4" xfId="0" applyNumberFormat="1" applyFont="1" applyBorder="1"/>
    <xf numFmtId="166" fontId="19" fillId="0" borderId="4" xfId="0" applyNumberFormat="1" applyFont="1" applyBorder="1"/>
    <xf numFmtId="166" fontId="22" fillId="0" borderId="4" xfId="0" applyNumberFormat="1" applyFont="1" applyBorder="1"/>
    <xf numFmtId="165" fontId="19" fillId="0" borderId="13" xfId="0" applyNumberFormat="1" applyFont="1" applyBorder="1"/>
    <xf numFmtId="0" fontId="19" fillId="0" borderId="13" xfId="0" applyFont="1" applyBorder="1"/>
    <xf numFmtId="167" fontId="19" fillId="0" borderId="13" xfId="0" applyNumberFormat="1" applyFont="1" applyBorder="1"/>
    <xf numFmtId="166" fontId="19" fillId="0" borderId="13" xfId="0" applyNumberFormat="1" applyFont="1" applyBorder="1"/>
    <xf numFmtId="166" fontId="22" fillId="0" borderId="13" xfId="0" applyNumberFormat="1" applyFont="1" applyBorder="1"/>
    <xf numFmtId="0" fontId="19" fillId="0" borderId="14" xfId="0" applyFont="1" applyBorder="1"/>
    <xf numFmtId="165" fontId="19" fillId="0" borderId="15" xfId="0" applyNumberFormat="1" applyFont="1" applyBorder="1"/>
    <xf numFmtId="0" fontId="19" fillId="0" borderId="15" xfId="0" applyFont="1" applyBorder="1"/>
    <xf numFmtId="167" fontId="19" fillId="0" borderId="15" xfId="0" applyNumberFormat="1" applyFont="1" applyBorder="1"/>
    <xf numFmtId="166" fontId="19" fillId="0" borderId="15" xfId="0" applyNumberFormat="1" applyFont="1" applyBorder="1"/>
    <xf numFmtId="166" fontId="22" fillId="0" borderId="15" xfId="0" applyNumberFormat="1" applyFont="1" applyBorder="1"/>
    <xf numFmtId="39" fontId="19" fillId="0" borderId="15" xfId="0" applyNumberFormat="1" applyFont="1" applyFill="1" applyBorder="1" applyAlignment="1"/>
    <xf numFmtId="39" fontId="19" fillId="0" borderId="15" xfId="0" applyNumberFormat="1" applyFont="1" applyBorder="1"/>
    <xf numFmtId="0" fontId="19" fillId="0" borderId="20" xfId="0" applyFont="1" applyBorder="1"/>
    <xf numFmtId="0" fontId="19" fillId="0" borderId="22" xfId="0" applyFont="1" applyFill="1" applyBorder="1" applyAlignment="1"/>
    <xf numFmtId="166" fontId="22" fillId="0" borderId="13" xfId="0" applyNumberFormat="1" applyFont="1" applyFill="1" applyBorder="1" applyAlignment="1"/>
    <xf numFmtId="0" fontId="23" fillId="0" borderId="4" xfId="0" applyFont="1" applyBorder="1" applyAlignment="1">
      <alignment horizontal="right"/>
    </xf>
    <xf numFmtId="44" fontId="24" fillId="0" borderId="4" xfId="0" applyNumberFormat="1" applyFont="1" applyBorder="1" applyAlignment="1"/>
    <xf numFmtId="0" fontId="4" fillId="0" borderId="1" xfId="0" applyFont="1" applyBorder="1"/>
    <xf numFmtId="0" fontId="4" fillId="0" borderId="2" xfId="0" applyFont="1" applyBorder="1"/>
    <xf numFmtId="165" fontId="19" fillId="19" borderId="16" xfId="0" applyNumberFormat="1" applyFont="1" applyFill="1" applyBorder="1" applyAlignment="1"/>
    <xf numFmtId="0" fontId="0" fillId="19" borderId="17" xfId="0" applyFill="1" applyBorder="1" applyAlignment="1"/>
    <xf numFmtId="0" fontId="0" fillId="19" borderId="18" xfId="0" applyFill="1" applyBorder="1" applyAlignment="1"/>
    <xf numFmtId="0" fontId="0" fillId="19" borderId="19" xfId="0" applyFill="1" applyBorder="1" applyAlignment="1"/>
    <xf numFmtId="0" fontId="0" fillId="19" borderId="20" xfId="0" applyFill="1" applyBorder="1" applyAlignment="1"/>
    <xf numFmtId="0" fontId="0" fillId="19" borderId="15" xfId="0" applyFill="1" applyBorder="1" applyAlignment="1"/>
  </cellXfs>
  <cellStyles count="27">
    <cellStyle name="Currency" xfId="2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  <cellStyle name="Normal_ICC Bills" xfId="26"/>
  </cellStyles>
  <dxfs count="0"/>
  <tableStyles count="0" defaultTableStyle="TableStyleMedium9" defaultPivotStyle="PivotStyleMedium7"/>
  <colors>
    <mruColors>
      <color rgb="FF506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13"/>
  <sheetViews>
    <sheetView tabSelected="1" workbookViewId="0">
      <selection activeCell="A3" sqref="A3"/>
    </sheetView>
  </sheetViews>
  <sheetFormatPr baseColWidth="10" defaultRowHeight="16" x14ac:dyDescent="0.2"/>
  <cols>
    <col min="1" max="1" width="60.5" style="9" bestFit="1" customWidth="1"/>
    <col min="2" max="2" width="12.5" style="9" bestFit="1" customWidth="1"/>
    <col min="3" max="3" width="13.83203125" style="9" bestFit="1" customWidth="1"/>
    <col min="4" max="4" width="12.1640625" style="9" bestFit="1" customWidth="1"/>
    <col min="5" max="5" width="13.83203125" style="9" bestFit="1" customWidth="1"/>
    <col min="6" max="6" width="13.83203125" style="108" customWidth="1"/>
    <col min="7" max="7" width="13.6640625" style="9" bestFit="1" customWidth="1"/>
    <col min="8" max="8" width="12.1640625" style="9" customWidth="1"/>
    <col min="9" max="9" width="17.1640625" style="9" bestFit="1" customWidth="1"/>
    <col min="10" max="11" width="10.83203125" customWidth="1"/>
  </cols>
  <sheetData>
    <row r="1" spans="1:11" ht="17" thickBot="1" x14ac:dyDescent="0.25">
      <c r="A1" s="179" t="s">
        <v>191</v>
      </c>
      <c r="B1" s="180"/>
      <c r="C1" s="180"/>
      <c r="D1" s="180"/>
      <c r="E1" s="180"/>
      <c r="F1" s="180"/>
      <c r="G1" s="180"/>
      <c r="H1" s="1"/>
    </row>
    <row r="2" spans="1:11" ht="23" customHeight="1" x14ac:dyDescent="0.2">
      <c r="A2" s="14" t="s">
        <v>289</v>
      </c>
      <c r="B2" s="15" t="s">
        <v>130</v>
      </c>
      <c r="C2" s="15" t="s">
        <v>129</v>
      </c>
      <c r="D2" s="15" t="s">
        <v>247</v>
      </c>
      <c r="E2" s="16"/>
      <c r="F2" s="90"/>
      <c r="H2" s="1"/>
    </row>
    <row r="3" spans="1:11" x14ac:dyDescent="0.2">
      <c r="A3" s="17" t="s">
        <v>0</v>
      </c>
      <c r="B3" s="18">
        <v>1100</v>
      </c>
      <c r="C3" s="18">
        <v>6700</v>
      </c>
      <c r="D3" s="18">
        <v>6700</v>
      </c>
      <c r="E3" s="19"/>
      <c r="F3" s="91"/>
      <c r="G3" s="12"/>
      <c r="H3" s="1"/>
    </row>
    <row r="4" spans="1:11" x14ac:dyDescent="0.2">
      <c r="A4" s="20" t="s">
        <v>1</v>
      </c>
      <c r="B4" s="13">
        <v>65.680000000000007</v>
      </c>
      <c r="C4" s="13">
        <v>65.680000000000007</v>
      </c>
      <c r="D4" s="13">
        <v>65.680000000000007</v>
      </c>
      <c r="E4" s="21"/>
      <c r="F4" s="92"/>
      <c r="G4" s="12"/>
      <c r="H4" s="1"/>
    </row>
    <row r="5" spans="1:11" x14ac:dyDescent="0.2">
      <c r="A5" s="20" t="s">
        <v>2</v>
      </c>
      <c r="B5" s="13">
        <f>B3*B4</f>
        <v>72248.000000000015</v>
      </c>
      <c r="C5" s="13">
        <f>C3*C4</f>
        <v>440056.00000000006</v>
      </c>
      <c r="D5" s="13">
        <f>D3*D4</f>
        <v>440056.00000000006</v>
      </c>
      <c r="E5" s="22">
        <f>B5+C5+D5</f>
        <v>952360.00000000012</v>
      </c>
      <c r="F5" s="93"/>
      <c r="G5" s="12"/>
      <c r="H5" s="10"/>
    </row>
    <row r="6" spans="1:11" x14ac:dyDescent="0.2">
      <c r="A6" s="20" t="s">
        <v>3</v>
      </c>
      <c r="B6" s="13">
        <f>B5*0.25</f>
        <v>18062.000000000004</v>
      </c>
      <c r="C6" s="13">
        <f>C5*0.25</f>
        <v>110014.00000000001</v>
      </c>
      <c r="D6" s="13">
        <f>D5*0.25</f>
        <v>110014.00000000001</v>
      </c>
      <c r="E6" s="22">
        <f>B6+C6+D6</f>
        <v>238090.00000000003</v>
      </c>
      <c r="F6" s="93"/>
      <c r="G6" s="12"/>
      <c r="H6" s="1"/>
    </row>
    <row r="7" spans="1:11" ht="17" thickBot="1" x14ac:dyDescent="0.25">
      <c r="A7" s="23" t="s">
        <v>131</v>
      </c>
      <c r="B7" s="24">
        <f>B5-B6</f>
        <v>54186.000000000015</v>
      </c>
      <c r="C7" s="24">
        <f>C5-C6</f>
        <v>330042.00000000006</v>
      </c>
      <c r="D7" s="24">
        <f>D5-D6</f>
        <v>330042.00000000006</v>
      </c>
      <c r="E7" s="25">
        <f>E5-E6</f>
        <v>714270.00000000012</v>
      </c>
      <c r="F7" s="93"/>
      <c r="G7" s="12"/>
      <c r="H7" s="1"/>
    </row>
    <row r="8" spans="1:11" x14ac:dyDescent="0.2">
      <c r="A8" s="11"/>
      <c r="B8" s="12"/>
      <c r="C8" s="12"/>
      <c r="D8" s="12"/>
      <c r="E8" s="12"/>
      <c r="F8" s="94"/>
      <c r="G8" s="12"/>
      <c r="H8" s="1"/>
      <c r="I8" s="47"/>
      <c r="J8" s="43"/>
      <c r="K8" s="43"/>
    </row>
    <row r="9" spans="1:11" x14ac:dyDescent="0.2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95" t="s">
        <v>253</v>
      </c>
      <c r="G9" s="3" t="s">
        <v>9</v>
      </c>
      <c r="H9" s="1"/>
      <c r="I9" s="41"/>
      <c r="J9" s="43"/>
      <c r="K9" s="43"/>
    </row>
    <row r="10" spans="1:11" x14ac:dyDescent="0.2">
      <c r="A10" s="26" t="s">
        <v>10</v>
      </c>
      <c r="B10" s="26" t="s">
        <v>11</v>
      </c>
      <c r="C10" s="26"/>
      <c r="D10" s="26"/>
      <c r="E10" s="26"/>
      <c r="F10" s="100">
        <f>F11+F12+F13+F14+F17+F21+F31+F33+F39+F43+F45+F51+F53+F54+F55+F56</f>
        <v>-15829.01</v>
      </c>
      <c r="G10" s="27">
        <f>E11+E12+E13+E14+E17+E21+E31+E33+E39+E43+E45+E51+E53+E54+E55+E56</f>
        <v>178755</v>
      </c>
      <c r="H10" s="50"/>
      <c r="I10" s="48"/>
      <c r="J10" s="45"/>
      <c r="K10" s="43"/>
    </row>
    <row r="11" spans="1:11" x14ac:dyDescent="0.2">
      <c r="A11" s="4" t="s">
        <v>12</v>
      </c>
      <c r="B11" s="4" t="s">
        <v>11</v>
      </c>
      <c r="C11" s="4" t="s">
        <v>13</v>
      </c>
      <c r="D11" s="70"/>
      <c r="E11" s="70">
        <v>8580</v>
      </c>
      <c r="F11" s="96">
        <v>0</v>
      </c>
      <c r="G11" s="70">
        <f>E11+F11</f>
        <v>8580</v>
      </c>
      <c r="H11" s="1"/>
      <c r="I11" s="48"/>
      <c r="J11" s="43"/>
      <c r="K11" s="43"/>
    </row>
    <row r="12" spans="1:11" x14ac:dyDescent="0.2">
      <c r="A12" s="4" t="s">
        <v>14</v>
      </c>
      <c r="B12" s="4" t="s">
        <v>11</v>
      </c>
      <c r="C12" s="4" t="s">
        <v>15</v>
      </c>
      <c r="D12" s="70"/>
      <c r="E12" s="71">
        <v>23000</v>
      </c>
      <c r="F12" s="96">
        <f>-2157.89-1533.61</f>
        <v>-3691.5</v>
      </c>
      <c r="G12" s="70">
        <f t="shared" ref="G12:G33" si="0">E12+F12</f>
        <v>19308.5</v>
      </c>
      <c r="H12" s="1"/>
      <c r="I12" s="46"/>
      <c r="J12" s="43"/>
      <c r="K12" s="43"/>
    </row>
    <row r="13" spans="1:11" x14ac:dyDescent="0.2">
      <c r="A13" s="4" t="s">
        <v>254</v>
      </c>
      <c r="B13" s="4" t="s">
        <v>11</v>
      </c>
      <c r="C13" s="4" t="s">
        <v>16</v>
      </c>
      <c r="D13" s="70"/>
      <c r="E13" s="71">
        <v>23400</v>
      </c>
      <c r="F13" s="96">
        <f>-1888.03</f>
        <v>-1888.03</v>
      </c>
      <c r="G13" s="70">
        <f t="shared" si="0"/>
        <v>21511.97</v>
      </c>
      <c r="H13" s="1"/>
      <c r="I13" s="41"/>
      <c r="J13" s="43"/>
      <c r="K13" s="43"/>
    </row>
    <row r="14" spans="1:11" x14ac:dyDescent="0.2">
      <c r="A14" s="5" t="s">
        <v>17</v>
      </c>
      <c r="B14" s="6" t="s">
        <v>11</v>
      </c>
      <c r="C14" s="6" t="s">
        <v>18</v>
      </c>
      <c r="D14" s="72"/>
      <c r="E14" s="72">
        <f>D15+D16</f>
        <v>4500</v>
      </c>
      <c r="F14" s="97">
        <f>SUM(F15:F16)</f>
        <v>0</v>
      </c>
      <c r="G14" s="72">
        <f t="shared" si="0"/>
        <v>4500</v>
      </c>
      <c r="H14" s="1"/>
      <c r="I14" s="49"/>
      <c r="J14" s="43"/>
      <c r="K14" s="43"/>
    </row>
    <row r="15" spans="1:11" x14ac:dyDescent="0.2">
      <c r="A15" s="4" t="s">
        <v>19</v>
      </c>
      <c r="B15" s="4" t="s">
        <v>11</v>
      </c>
      <c r="C15" s="4" t="s">
        <v>20</v>
      </c>
      <c r="D15" s="71">
        <v>3000</v>
      </c>
      <c r="E15" s="70"/>
      <c r="F15" s="96">
        <v>0</v>
      </c>
      <c r="G15" s="70">
        <f>D15+F15</f>
        <v>3000</v>
      </c>
      <c r="H15" s="1"/>
      <c r="I15" s="41"/>
      <c r="J15" s="43"/>
      <c r="K15" s="43"/>
    </row>
    <row r="16" spans="1:11" x14ac:dyDescent="0.2">
      <c r="A16" s="4" t="s">
        <v>21</v>
      </c>
      <c r="B16" s="4" t="s">
        <v>11</v>
      </c>
      <c r="C16" s="4" t="s">
        <v>22</v>
      </c>
      <c r="D16" s="71">
        <v>1500</v>
      </c>
      <c r="E16" s="70"/>
      <c r="F16" s="96">
        <v>0</v>
      </c>
      <c r="G16" s="70">
        <f>D16+F16</f>
        <v>1500</v>
      </c>
      <c r="H16" s="1"/>
      <c r="I16" s="41"/>
      <c r="J16" s="43"/>
      <c r="K16" s="43"/>
    </row>
    <row r="17" spans="1:11" x14ac:dyDescent="0.2">
      <c r="A17" s="5" t="s">
        <v>23</v>
      </c>
      <c r="B17" s="6" t="s">
        <v>11</v>
      </c>
      <c r="C17" s="6" t="s">
        <v>24</v>
      </c>
      <c r="D17" s="72"/>
      <c r="E17" s="72">
        <f>D18+D19+D20</f>
        <v>7500</v>
      </c>
      <c r="F17" s="97">
        <f>SUM(F18:F20)</f>
        <v>0</v>
      </c>
      <c r="G17" s="72">
        <f t="shared" si="0"/>
        <v>7500</v>
      </c>
      <c r="H17" s="1"/>
      <c r="I17" s="49"/>
      <c r="J17" s="43"/>
      <c r="K17" s="43"/>
    </row>
    <row r="18" spans="1:11" x14ac:dyDescent="0.2">
      <c r="A18" s="4" t="s">
        <v>19</v>
      </c>
      <c r="B18" s="4" t="s">
        <v>11</v>
      </c>
      <c r="C18" s="4" t="s">
        <v>25</v>
      </c>
      <c r="D18" s="71">
        <v>500</v>
      </c>
      <c r="E18" s="70"/>
      <c r="F18" s="96">
        <v>0</v>
      </c>
      <c r="G18" s="70">
        <f>D18+F18</f>
        <v>500</v>
      </c>
      <c r="H18" s="1"/>
      <c r="I18" s="41"/>
      <c r="J18" s="43"/>
      <c r="K18" s="43"/>
    </row>
    <row r="19" spans="1:11" x14ac:dyDescent="0.2">
      <c r="A19" s="4" t="s">
        <v>26</v>
      </c>
      <c r="B19" s="4" t="s">
        <v>11</v>
      </c>
      <c r="C19" s="4" t="s">
        <v>27</v>
      </c>
      <c r="D19" s="71">
        <v>4000</v>
      </c>
      <c r="E19" s="70"/>
      <c r="F19" s="96">
        <v>0</v>
      </c>
      <c r="G19" s="70">
        <f t="shared" ref="G19:G20" si="1">D19+F19</f>
        <v>4000</v>
      </c>
      <c r="H19" s="1"/>
      <c r="I19" s="41"/>
      <c r="J19" s="43"/>
      <c r="K19" s="43"/>
    </row>
    <row r="20" spans="1:11" x14ac:dyDescent="0.2">
      <c r="A20" s="4" t="s">
        <v>28</v>
      </c>
      <c r="B20" s="4" t="s">
        <v>11</v>
      </c>
      <c r="C20" s="4" t="s">
        <v>29</v>
      </c>
      <c r="D20" s="71">
        <v>3000</v>
      </c>
      <c r="E20" s="70"/>
      <c r="F20" s="96">
        <v>0</v>
      </c>
      <c r="G20" s="70">
        <f t="shared" si="1"/>
        <v>3000</v>
      </c>
      <c r="H20" s="1"/>
      <c r="I20" s="41"/>
      <c r="J20" s="43"/>
      <c r="K20" s="43"/>
    </row>
    <row r="21" spans="1:11" x14ac:dyDescent="0.2">
      <c r="A21" s="5" t="s">
        <v>30</v>
      </c>
      <c r="B21" s="6" t="s">
        <v>11</v>
      </c>
      <c r="C21" s="6" t="s">
        <v>31</v>
      </c>
      <c r="D21" s="72"/>
      <c r="E21" s="72">
        <f>D22+D23+D24+D25+D26+D27+D28+D29+D30</f>
        <v>64000</v>
      </c>
      <c r="F21" s="97">
        <f>SUM(F22:F30)</f>
        <v>-8971.06</v>
      </c>
      <c r="G21" s="72">
        <f t="shared" si="0"/>
        <v>55028.94</v>
      </c>
      <c r="H21" s="1"/>
      <c r="I21" s="49"/>
      <c r="J21" s="43"/>
      <c r="K21" s="43"/>
    </row>
    <row r="22" spans="1:11" x14ac:dyDescent="0.2">
      <c r="A22" s="4" t="s">
        <v>19</v>
      </c>
      <c r="B22" s="4" t="s">
        <v>11</v>
      </c>
      <c r="C22" s="4" t="s">
        <v>32</v>
      </c>
      <c r="D22" s="71">
        <v>3000</v>
      </c>
      <c r="E22" s="70"/>
      <c r="F22" s="96">
        <v>0</v>
      </c>
      <c r="G22" s="70">
        <f>D22+F22</f>
        <v>3000</v>
      </c>
      <c r="H22" s="1"/>
      <c r="I22" s="41"/>
      <c r="J22" s="43"/>
      <c r="K22" s="43"/>
    </row>
    <row r="23" spans="1:11" x14ac:dyDescent="0.2">
      <c r="A23" s="4" t="s">
        <v>33</v>
      </c>
      <c r="B23" s="4" t="s">
        <v>11</v>
      </c>
      <c r="C23" s="4" t="s">
        <v>34</v>
      </c>
      <c r="D23" s="71">
        <v>12000</v>
      </c>
      <c r="E23" s="70"/>
      <c r="F23" s="96">
        <f>-424.79-104.33-3859-33.66-60</f>
        <v>-4481.78</v>
      </c>
      <c r="G23" s="70">
        <f t="shared" ref="G23:G32" si="2">D23+F23</f>
        <v>7518.22</v>
      </c>
      <c r="H23" s="1"/>
      <c r="I23" s="41"/>
      <c r="J23" s="43"/>
      <c r="K23" s="43"/>
    </row>
    <row r="24" spans="1:11" x14ac:dyDescent="0.2">
      <c r="A24" s="4" t="s">
        <v>35</v>
      </c>
      <c r="B24" s="4" t="s">
        <v>11</v>
      </c>
      <c r="C24" s="4" t="s">
        <v>36</v>
      </c>
      <c r="D24" s="71">
        <v>6000</v>
      </c>
      <c r="E24" s="70"/>
      <c r="F24" s="96">
        <v>0</v>
      </c>
      <c r="G24" s="70">
        <f t="shared" si="2"/>
        <v>6000</v>
      </c>
      <c r="H24" s="1"/>
      <c r="I24" s="41"/>
      <c r="J24" s="43"/>
      <c r="K24" s="43"/>
    </row>
    <row r="25" spans="1:11" x14ac:dyDescent="0.2">
      <c r="A25" s="4" t="s">
        <v>37</v>
      </c>
      <c r="B25" s="4" t="s">
        <v>11</v>
      </c>
      <c r="C25" s="4" t="s">
        <v>38</v>
      </c>
      <c r="D25" s="71">
        <v>1000</v>
      </c>
      <c r="E25" s="70"/>
      <c r="F25" s="96">
        <f>-139.28</f>
        <v>-139.28</v>
      </c>
      <c r="G25" s="70">
        <f t="shared" si="2"/>
        <v>860.72</v>
      </c>
      <c r="H25" s="1"/>
      <c r="I25" s="41"/>
      <c r="J25" s="43"/>
      <c r="K25" s="43"/>
    </row>
    <row r="26" spans="1:11" x14ac:dyDescent="0.2">
      <c r="A26" s="4" t="s">
        <v>39</v>
      </c>
      <c r="B26" s="4" t="s">
        <v>11</v>
      </c>
      <c r="C26" s="4" t="s">
        <v>40</v>
      </c>
      <c r="D26" s="71">
        <v>3000</v>
      </c>
      <c r="E26" s="70"/>
      <c r="F26" s="96">
        <v>0</v>
      </c>
      <c r="G26" s="70">
        <f t="shared" si="2"/>
        <v>3000</v>
      </c>
      <c r="H26" s="1"/>
      <c r="I26" s="41"/>
      <c r="J26" s="43"/>
      <c r="K26" s="43"/>
    </row>
    <row r="27" spans="1:11" x14ac:dyDescent="0.2">
      <c r="A27" s="4" t="s">
        <v>41</v>
      </c>
      <c r="B27" s="4" t="s">
        <v>11</v>
      </c>
      <c r="C27" s="4" t="s">
        <v>125</v>
      </c>
      <c r="D27" s="71">
        <v>3000</v>
      </c>
      <c r="E27" s="70"/>
      <c r="F27" s="96">
        <v>0</v>
      </c>
      <c r="G27" s="70">
        <f t="shared" si="2"/>
        <v>3000</v>
      </c>
      <c r="H27" s="1"/>
      <c r="I27" s="41"/>
      <c r="J27" s="43"/>
      <c r="K27" s="43"/>
    </row>
    <row r="28" spans="1:11" x14ac:dyDescent="0.2">
      <c r="A28" s="4" t="s">
        <v>43</v>
      </c>
      <c r="B28" s="4" t="s">
        <v>11</v>
      </c>
      <c r="C28" s="4" t="s">
        <v>42</v>
      </c>
      <c r="D28" s="71">
        <v>12000</v>
      </c>
      <c r="E28" s="70"/>
      <c r="F28" s="96">
        <f>-4350</f>
        <v>-4350</v>
      </c>
      <c r="G28" s="70">
        <f t="shared" si="2"/>
        <v>7650</v>
      </c>
      <c r="H28" s="1"/>
      <c r="I28" s="41"/>
      <c r="J28" s="43"/>
      <c r="K28" s="43"/>
    </row>
    <row r="29" spans="1:11" x14ac:dyDescent="0.2">
      <c r="A29" s="4" t="s">
        <v>243</v>
      </c>
      <c r="B29" s="4" t="s">
        <v>11</v>
      </c>
      <c r="C29" s="4" t="s">
        <v>44</v>
      </c>
      <c r="D29" s="71">
        <v>16000</v>
      </c>
      <c r="E29" s="70"/>
      <c r="F29" s="96">
        <v>0</v>
      </c>
      <c r="G29" s="70">
        <f t="shared" si="2"/>
        <v>16000</v>
      </c>
      <c r="H29" s="1"/>
      <c r="I29" s="41"/>
      <c r="J29" s="43"/>
      <c r="K29" s="43"/>
    </row>
    <row r="30" spans="1:11" x14ac:dyDescent="0.2">
      <c r="A30" s="4" t="s">
        <v>45</v>
      </c>
      <c r="B30" s="4" t="s">
        <v>11</v>
      </c>
      <c r="C30" s="4" t="s">
        <v>46</v>
      </c>
      <c r="D30" s="71">
        <v>8000</v>
      </c>
      <c r="E30" s="70"/>
      <c r="F30" s="96">
        <v>0</v>
      </c>
      <c r="G30" s="70">
        <f t="shared" si="2"/>
        <v>8000</v>
      </c>
      <c r="H30" s="1"/>
      <c r="I30" s="41"/>
      <c r="J30" s="43"/>
      <c r="K30" s="43"/>
    </row>
    <row r="31" spans="1:11" x14ac:dyDescent="0.2">
      <c r="A31" s="5" t="s">
        <v>47</v>
      </c>
      <c r="B31" s="6" t="s">
        <v>11</v>
      </c>
      <c r="C31" s="6" t="s">
        <v>48</v>
      </c>
      <c r="D31" s="72"/>
      <c r="E31" s="72">
        <f>D32</f>
        <v>500</v>
      </c>
      <c r="F31" s="97">
        <f>F32</f>
        <v>0</v>
      </c>
      <c r="G31" s="72">
        <f t="shared" si="0"/>
        <v>500</v>
      </c>
      <c r="H31" s="1"/>
      <c r="I31" s="49"/>
      <c r="J31" s="43"/>
      <c r="K31" s="43"/>
    </row>
    <row r="32" spans="1:11" x14ac:dyDescent="0.2">
      <c r="A32" s="4" t="s">
        <v>19</v>
      </c>
      <c r="B32" s="4" t="s">
        <v>11</v>
      </c>
      <c r="C32" s="4" t="s">
        <v>49</v>
      </c>
      <c r="D32" s="70">
        <v>500</v>
      </c>
      <c r="E32" s="70"/>
      <c r="F32" s="96"/>
      <c r="G32" s="70">
        <f t="shared" si="2"/>
        <v>500</v>
      </c>
      <c r="H32" s="1"/>
      <c r="I32" s="41"/>
      <c r="J32" s="43"/>
      <c r="K32" s="43"/>
    </row>
    <row r="33" spans="1:11" x14ac:dyDescent="0.2">
      <c r="A33" s="5" t="s">
        <v>50</v>
      </c>
      <c r="B33" s="6" t="s">
        <v>11</v>
      </c>
      <c r="C33" s="6" t="s">
        <v>51</v>
      </c>
      <c r="D33" s="72"/>
      <c r="E33" s="72">
        <f>D34+D35+D36+D37+D38</f>
        <v>17500</v>
      </c>
      <c r="F33" s="97">
        <f>SUM(F34:F38)</f>
        <v>-814.86</v>
      </c>
      <c r="G33" s="72">
        <f t="shared" si="0"/>
        <v>16685.14</v>
      </c>
      <c r="H33" s="1"/>
      <c r="I33" s="49"/>
      <c r="J33" s="43"/>
      <c r="K33" s="43"/>
    </row>
    <row r="34" spans="1:11" x14ac:dyDescent="0.2">
      <c r="A34" s="4" t="s">
        <v>19</v>
      </c>
      <c r="B34" s="4" t="s">
        <v>11</v>
      </c>
      <c r="C34" s="4" t="s">
        <v>52</v>
      </c>
      <c r="D34" s="71">
        <f>1000-500</f>
        <v>500</v>
      </c>
      <c r="E34" s="70"/>
      <c r="F34" s="96"/>
      <c r="G34" s="70">
        <f t="shared" ref="G34:G52" si="3">D34+F34</f>
        <v>500</v>
      </c>
      <c r="H34" s="1"/>
      <c r="I34" s="41"/>
      <c r="J34" s="43"/>
      <c r="K34" s="43"/>
    </row>
    <row r="35" spans="1:11" x14ac:dyDescent="0.2">
      <c r="A35" s="4" t="s">
        <v>53</v>
      </c>
      <c r="B35" s="4" t="s">
        <v>11</v>
      </c>
      <c r="C35" s="4" t="s">
        <v>54</v>
      </c>
      <c r="D35" s="71">
        <v>10000</v>
      </c>
      <c r="E35" s="70"/>
      <c r="F35" s="96">
        <f>-814.86</f>
        <v>-814.86</v>
      </c>
      <c r="G35" s="70">
        <f t="shared" si="3"/>
        <v>9185.14</v>
      </c>
      <c r="H35" s="1"/>
      <c r="I35" s="41"/>
      <c r="J35" s="43"/>
      <c r="K35" s="43"/>
    </row>
    <row r="36" spans="1:11" x14ac:dyDescent="0.2">
      <c r="A36" s="4" t="s">
        <v>55</v>
      </c>
      <c r="B36" s="4" t="s">
        <v>11</v>
      </c>
      <c r="C36" s="4" t="s">
        <v>56</v>
      </c>
      <c r="D36" s="71">
        <v>5000</v>
      </c>
      <c r="E36" s="70"/>
      <c r="F36" s="96"/>
      <c r="G36" s="70">
        <f t="shared" si="3"/>
        <v>5000</v>
      </c>
      <c r="H36" s="1"/>
      <c r="I36" s="41"/>
      <c r="J36" s="43"/>
      <c r="K36" s="43"/>
    </row>
    <row r="37" spans="1:11" x14ac:dyDescent="0.2">
      <c r="A37" s="54" t="s">
        <v>132</v>
      </c>
      <c r="B37" s="30" t="s">
        <v>11</v>
      </c>
      <c r="C37" s="30" t="s">
        <v>57</v>
      </c>
      <c r="D37" s="73">
        <v>1000</v>
      </c>
      <c r="E37" s="74"/>
      <c r="F37" s="98"/>
      <c r="G37" s="70">
        <f t="shared" si="3"/>
        <v>1000</v>
      </c>
      <c r="H37" s="31"/>
      <c r="I37" s="41"/>
      <c r="J37" s="43"/>
      <c r="K37" s="43"/>
    </row>
    <row r="38" spans="1:11" x14ac:dyDescent="0.2">
      <c r="A38" s="4" t="s">
        <v>58</v>
      </c>
      <c r="B38" s="4" t="s">
        <v>11</v>
      </c>
      <c r="C38" s="4" t="s">
        <v>59</v>
      </c>
      <c r="D38" s="71">
        <v>1000</v>
      </c>
      <c r="E38" s="70"/>
      <c r="F38" s="96"/>
      <c r="G38" s="70">
        <f t="shared" si="3"/>
        <v>1000</v>
      </c>
      <c r="H38" s="1"/>
      <c r="I38" s="41"/>
      <c r="J38" s="43"/>
      <c r="K38" s="43"/>
    </row>
    <row r="39" spans="1:11" x14ac:dyDescent="0.2">
      <c r="A39" s="5" t="s">
        <v>60</v>
      </c>
      <c r="B39" s="6" t="s">
        <v>11</v>
      </c>
      <c r="C39" s="6" t="s">
        <v>61</v>
      </c>
      <c r="D39" s="72"/>
      <c r="E39" s="72">
        <f>D40+D41+D42</f>
        <v>7825</v>
      </c>
      <c r="F39" s="97">
        <f>SUM(F40:F42)</f>
        <v>0</v>
      </c>
      <c r="G39" s="72">
        <f t="shared" ref="G39" si="4">E39+F39</f>
        <v>7825</v>
      </c>
      <c r="H39" s="1"/>
      <c r="I39" s="41"/>
      <c r="J39" s="43"/>
      <c r="K39" s="43"/>
    </row>
    <row r="40" spans="1:11" x14ac:dyDescent="0.2">
      <c r="A40" s="4" t="s">
        <v>19</v>
      </c>
      <c r="B40" s="4" t="s">
        <v>11</v>
      </c>
      <c r="C40" s="4" t="s">
        <v>62</v>
      </c>
      <c r="D40" s="71">
        <f>1000-500</f>
        <v>500</v>
      </c>
      <c r="E40" s="70"/>
      <c r="F40" s="96"/>
      <c r="G40" s="70">
        <f t="shared" si="3"/>
        <v>500</v>
      </c>
      <c r="H40" s="1"/>
      <c r="I40" s="41"/>
      <c r="J40" s="43"/>
      <c r="K40" s="43"/>
    </row>
    <row r="41" spans="1:11" x14ac:dyDescent="0.2">
      <c r="A41" s="4" t="s">
        <v>63</v>
      </c>
      <c r="B41" s="4" t="s">
        <v>11</v>
      </c>
      <c r="C41" s="4" t="s">
        <v>64</v>
      </c>
      <c r="D41" s="70">
        <f>7325-1000</f>
        <v>6325</v>
      </c>
      <c r="E41" s="70"/>
      <c r="F41" s="96"/>
      <c r="G41" s="70">
        <f t="shared" si="3"/>
        <v>6325</v>
      </c>
      <c r="H41" s="1"/>
      <c r="I41" s="48"/>
      <c r="J41" s="43"/>
      <c r="K41" s="43"/>
    </row>
    <row r="42" spans="1:11" x14ac:dyDescent="0.2">
      <c r="A42" s="55" t="s">
        <v>133</v>
      </c>
      <c r="B42" s="4"/>
      <c r="C42" s="4"/>
      <c r="D42" s="71">
        <v>1000</v>
      </c>
      <c r="E42" s="70"/>
      <c r="F42" s="96"/>
      <c r="G42" s="70">
        <f t="shared" si="3"/>
        <v>1000</v>
      </c>
      <c r="H42" s="1"/>
      <c r="I42" s="41"/>
      <c r="J42" s="43"/>
      <c r="K42" s="43"/>
    </row>
    <row r="43" spans="1:11" x14ac:dyDescent="0.2">
      <c r="A43" s="5" t="s">
        <v>65</v>
      </c>
      <c r="B43" s="6" t="s">
        <v>11</v>
      </c>
      <c r="C43" s="6" t="s">
        <v>66</v>
      </c>
      <c r="D43" s="72"/>
      <c r="E43" s="72">
        <f>D44</f>
        <v>3500</v>
      </c>
      <c r="F43" s="97">
        <f>F44</f>
        <v>0</v>
      </c>
      <c r="G43" s="72">
        <f t="shared" ref="G43" si="5">E43+F43</f>
        <v>3500</v>
      </c>
      <c r="H43" s="1"/>
      <c r="I43" s="41"/>
      <c r="J43" s="43"/>
      <c r="K43" s="43"/>
    </row>
    <row r="44" spans="1:11" x14ac:dyDescent="0.2">
      <c r="A44" s="4" t="s">
        <v>19</v>
      </c>
      <c r="B44" s="4" t="s">
        <v>11</v>
      </c>
      <c r="C44" s="4" t="s">
        <v>67</v>
      </c>
      <c r="D44" s="71">
        <f>2500+500+500</f>
        <v>3500</v>
      </c>
      <c r="E44" s="70"/>
      <c r="F44" s="96"/>
      <c r="G44" s="70">
        <f t="shared" si="3"/>
        <v>3500</v>
      </c>
      <c r="H44" s="1"/>
      <c r="I44" s="41"/>
      <c r="J44" s="43"/>
      <c r="K44" s="43"/>
    </row>
    <row r="45" spans="1:11" x14ac:dyDescent="0.2">
      <c r="A45" s="5" t="s">
        <v>68</v>
      </c>
      <c r="B45" s="6" t="s">
        <v>11</v>
      </c>
      <c r="C45" s="6" t="s">
        <v>69</v>
      </c>
      <c r="D45" s="72"/>
      <c r="E45" s="72">
        <f>D46+D47+D48+D49+D50</f>
        <v>8800</v>
      </c>
      <c r="F45" s="97">
        <f>SUM(F46:F50)</f>
        <v>-463.56</v>
      </c>
      <c r="G45" s="72">
        <f t="shared" ref="G45" si="6">E45+F45</f>
        <v>8336.44</v>
      </c>
      <c r="H45" s="1"/>
      <c r="I45" s="41"/>
      <c r="J45" s="43"/>
      <c r="K45" s="43"/>
    </row>
    <row r="46" spans="1:11" x14ac:dyDescent="0.2">
      <c r="A46" s="4" t="s">
        <v>19</v>
      </c>
      <c r="B46" s="4" t="s">
        <v>11</v>
      </c>
      <c r="C46" s="4" t="s">
        <v>70</v>
      </c>
      <c r="D46" s="71">
        <v>300</v>
      </c>
      <c r="E46" s="70"/>
      <c r="F46" s="96"/>
      <c r="G46" s="70">
        <f t="shared" si="3"/>
        <v>300</v>
      </c>
      <c r="H46" s="1"/>
      <c r="I46" s="41"/>
      <c r="J46" s="43"/>
      <c r="K46" s="43"/>
    </row>
    <row r="47" spans="1:11" x14ac:dyDescent="0.2">
      <c r="A47" s="4" t="s">
        <v>71</v>
      </c>
      <c r="B47" s="4" t="s">
        <v>11</v>
      </c>
      <c r="C47" s="4" t="s">
        <v>72</v>
      </c>
      <c r="D47" s="71">
        <v>1000</v>
      </c>
      <c r="E47" s="70"/>
      <c r="F47" s="96"/>
      <c r="G47" s="70">
        <f t="shared" si="3"/>
        <v>1000</v>
      </c>
      <c r="H47" s="1"/>
      <c r="I47" s="41"/>
      <c r="J47" s="43"/>
      <c r="K47" s="43"/>
    </row>
    <row r="48" spans="1:11" x14ac:dyDescent="0.2">
      <c r="A48" s="4" t="s">
        <v>73</v>
      </c>
      <c r="B48" s="4" t="s">
        <v>11</v>
      </c>
      <c r="C48" s="4" t="s">
        <v>74</v>
      </c>
      <c r="D48" s="71">
        <v>2000</v>
      </c>
      <c r="E48" s="70"/>
      <c r="F48" s="96">
        <f>-463.56</f>
        <v>-463.56</v>
      </c>
      <c r="G48" s="70">
        <f t="shared" si="3"/>
        <v>1536.44</v>
      </c>
      <c r="H48" s="1"/>
      <c r="I48" s="41"/>
      <c r="J48" s="43"/>
      <c r="K48" s="43"/>
    </row>
    <row r="49" spans="1:11" x14ac:dyDescent="0.2">
      <c r="A49" s="4" t="s">
        <v>75</v>
      </c>
      <c r="B49" s="4" t="s">
        <v>11</v>
      </c>
      <c r="C49" s="4" t="s">
        <v>76</v>
      </c>
      <c r="D49" s="71">
        <v>5000</v>
      </c>
      <c r="E49" s="70" t="s">
        <v>249</v>
      </c>
      <c r="F49" s="96"/>
      <c r="G49" s="70">
        <f t="shared" si="3"/>
        <v>5000</v>
      </c>
      <c r="H49" s="1"/>
      <c r="I49" s="41"/>
      <c r="J49" s="43"/>
      <c r="K49" s="43"/>
    </row>
    <row r="50" spans="1:11" x14ac:dyDescent="0.2">
      <c r="A50" s="4" t="s">
        <v>77</v>
      </c>
      <c r="B50" s="4" t="s">
        <v>11</v>
      </c>
      <c r="C50" s="4" t="s">
        <v>78</v>
      </c>
      <c r="D50" s="71">
        <f>1000-500</f>
        <v>500</v>
      </c>
      <c r="E50" s="70"/>
      <c r="F50" s="96"/>
      <c r="G50" s="70">
        <f t="shared" si="3"/>
        <v>500</v>
      </c>
      <c r="H50" s="1"/>
      <c r="I50" s="41"/>
      <c r="J50" s="43"/>
      <c r="K50" s="43"/>
    </row>
    <row r="51" spans="1:11" x14ac:dyDescent="0.2">
      <c r="A51" s="5" t="s">
        <v>79</v>
      </c>
      <c r="B51" s="6" t="s">
        <v>11</v>
      </c>
      <c r="C51" s="6" t="s">
        <v>80</v>
      </c>
      <c r="D51" s="72"/>
      <c r="E51" s="72">
        <f>D52</f>
        <v>650</v>
      </c>
      <c r="F51" s="97">
        <f>F52</f>
        <v>0</v>
      </c>
      <c r="G51" s="72">
        <f t="shared" ref="G51" si="7">E51+F51</f>
        <v>650</v>
      </c>
      <c r="H51" s="1"/>
      <c r="I51" s="41"/>
      <c r="J51" s="43"/>
      <c r="K51" s="43"/>
    </row>
    <row r="52" spans="1:11" x14ac:dyDescent="0.2">
      <c r="A52" s="4" t="s">
        <v>19</v>
      </c>
      <c r="B52" s="4" t="s">
        <v>11</v>
      </c>
      <c r="C52" s="4" t="s">
        <v>80</v>
      </c>
      <c r="D52" s="71">
        <v>650</v>
      </c>
      <c r="E52" s="70"/>
      <c r="F52" s="96"/>
      <c r="G52" s="70">
        <f t="shared" si="3"/>
        <v>650</v>
      </c>
      <c r="H52" s="1"/>
      <c r="I52" s="41"/>
      <c r="J52" s="43"/>
      <c r="K52" s="43"/>
    </row>
    <row r="53" spans="1:11" x14ac:dyDescent="0.2">
      <c r="A53" s="6" t="s">
        <v>81</v>
      </c>
      <c r="B53" s="6" t="s">
        <v>11</v>
      </c>
      <c r="C53" s="6" t="s">
        <v>82</v>
      </c>
      <c r="D53" s="72"/>
      <c r="E53" s="75">
        <v>2000</v>
      </c>
      <c r="F53" s="99"/>
      <c r="G53" s="72">
        <f t="shared" ref="G53:G56" si="8">E53+F53</f>
        <v>2000</v>
      </c>
      <c r="H53" s="1"/>
      <c r="I53" s="47"/>
      <c r="J53" s="43"/>
      <c r="K53" s="43"/>
    </row>
    <row r="54" spans="1:11" x14ac:dyDescent="0.2">
      <c r="A54" s="6" t="s">
        <v>83</v>
      </c>
      <c r="B54" s="6" t="s">
        <v>11</v>
      </c>
      <c r="C54" s="6" t="s">
        <v>84</v>
      </c>
      <c r="D54" s="72"/>
      <c r="E54" s="75">
        <f>0+1000+500</f>
        <v>1500</v>
      </c>
      <c r="F54" s="99"/>
      <c r="G54" s="72">
        <f t="shared" si="8"/>
        <v>1500</v>
      </c>
      <c r="H54" s="1"/>
      <c r="I54" s="47"/>
      <c r="J54" s="43"/>
      <c r="K54" s="43"/>
    </row>
    <row r="55" spans="1:11" x14ac:dyDescent="0.2">
      <c r="A55" s="6" t="s">
        <v>85</v>
      </c>
      <c r="B55" s="6" t="s">
        <v>11</v>
      </c>
      <c r="C55" s="6" t="s">
        <v>86</v>
      </c>
      <c r="D55" s="72"/>
      <c r="E55" s="75">
        <v>5000</v>
      </c>
      <c r="F55" s="99"/>
      <c r="G55" s="72">
        <f t="shared" si="8"/>
        <v>5000</v>
      </c>
      <c r="H55" s="1"/>
      <c r="I55" s="47"/>
      <c r="J55" s="43"/>
      <c r="K55" s="43"/>
    </row>
    <row r="56" spans="1:11" x14ac:dyDescent="0.2">
      <c r="A56" s="6" t="s">
        <v>87</v>
      </c>
      <c r="B56" s="6" t="s">
        <v>11</v>
      </c>
      <c r="C56" s="6" t="s">
        <v>88</v>
      </c>
      <c r="D56" s="72"/>
      <c r="E56" s="75">
        <v>500</v>
      </c>
      <c r="F56" s="99"/>
      <c r="G56" s="72">
        <f t="shared" si="8"/>
        <v>500</v>
      </c>
      <c r="H56" s="1"/>
      <c r="I56" s="47"/>
      <c r="J56" s="43"/>
      <c r="K56" s="43"/>
    </row>
    <row r="57" spans="1:11" x14ac:dyDescent="0.2">
      <c r="A57" s="26" t="s">
        <v>89</v>
      </c>
      <c r="B57" s="26" t="s">
        <v>90</v>
      </c>
      <c r="C57" s="26"/>
      <c r="D57" s="76"/>
      <c r="E57" s="76"/>
      <c r="F57" s="100">
        <f>F58</f>
        <v>0</v>
      </c>
      <c r="G57" s="76">
        <f>D58</f>
        <v>9999.7699999999986</v>
      </c>
      <c r="H57" s="50"/>
      <c r="I57" s="41"/>
      <c r="J57" s="45"/>
    </row>
    <row r="58" spans="1:11" x14ac:dyDescent="0.2">
      <c r="A58" s="4" t="s">
        <v>91</v>
      </c>
      <c r="B58" s="4" t="s">
        <v>92</v>
      </c>
      <c r="C58" s="4"/>
      <c r="D58" s="70">
        <f>10714.05-500-214.28</f>
        <v>9999.7699999999986</v>
      </c>
      <c r="E58" s="70"/>
      <c r="F58" s="96"/>
      <c r="G58" s="70">
        <f t="shared" ref="G58" si="9">D58+F58</f>
        <v>9999.7699999999986</v>
      </c>
      <c r="H58" s="2"/>
      <c r="I58" s="41"/>
      <c r="J58" s="43"/>
    </row>
    <row r="59" spans="1:11" x14ac:dyDescent="0.2">
      <c r="A59" s="26" t="s">
        <v>93</v>
      </c>
      <c r="B59" s="26" t="s">
        <v>94</v>
      </c>
      <c r="C59" s="26"/>
      <c r="D59" s="76"/>
      <c r="E59" s="76"/>
      <c r="F59" s="100">
        <f>F61+F62+F68+F72+F76</f>
        <v>-245.79</v>
      </c>
      <c r="G59" s="76">
        <f>SUM(E60+E76)</f>
        <v>157139.4</v>
      </c>
      <c r="H59" s="50"/>
      <c r="I59" s="41"/>
      <c r="J59" s="45"/>
    </row>
    <row r="60" spans="1:11" s="32" customFormat="1" x14ac:dyDescent="0.2">
      <c r="A60" s="56" t="s">
        <v>134</v>
      </c>
      <c r="B60" s="34"/>
      <c r="C60" s="34"/>
      <c r="D60" s="77"/>
      <c r="E60" s="77">
        <f>D61+D62+D68+D72</f>
        <v>109467.02</v>
      </c>
      <c r="F60" s="101"/>
      <c r="G60" s="77"/>
      <c r="H60" s="45"/>
      <c r="I60" s="41"/>
      <c r="J60" s="45"/>
    </row>
    <row r="61" spans="1:11" x14ac:dyDescent="0.2">
      <c r="A61" s="57" t="s">
        <v>135</v>
      </c>
      <c r="B61" s="28" t="s">
        <v>95</v>
      </c>
      <c r="C61" s="28" t="s">
        <v>96</v>
      </c>
      <c r="D61" s="78">
        <f>110000-11532.98</f>
        <v>98467.02</v>
      </c>
      <c r="E61" s="77"/>
      <c r="F61" s="101"/>
      <c r="G61" s="78">
        <f t="shared" ref="G61:G90" si="10">D61+F61</f>
        <v>98467.02</v>
      </c>
      <c r="H61" s="45"/>
      <c r="I61" s="49"/>
      <c r="J61" s="43"/>
    </row>
    <row r="62" spans="1:11" x14ac:dyDescent="0.2">
      <c r="A62" s="57" t="s">
        <v>97</v>
      </c>
      <c r="B62" s="38" t="s">
        <v>94</v>
      </c>
      <c r="C62" s="38" t="s">
        <v>98</v>
      </c>
      <c r="D62" s="78">
        <f>SUM(D63:D67)</f>
        <v>5000</v>
      </c>
      <c r="E62" s="77"/>
      <c r="F62" s="101"/>
      <c r="G62" s="78">
        <f t="shared" si="10"/>
        <v>5000</v>
      </c>
      <c r="H62" s="45"/>
      <c r="I62" s="49"/>
      <c r="J62" s="43"/>
    </row>
    <row r="63" spans="1:11" s="32" customFormat="1" x14ac:dyDescent="0.2">
      <c r="A63" s="54" t="s">
        <v>137</v>
      </c>
      <c r="B63" s="30"/>
      <c r="C63" s="30"/>
      <c r="D63" s="74">
        <v>1500</v>
      </c>
      <c r="E63" s="74"/>
      <c r="F63" s="98"/>
      <c r="G63" s="70">
        <f t="shared" si="10"/>
        <v>1500</v>
      </c>
      <c r="H63" s="45"/>
      <c r="I63" s="49"/>
      <c r="J63" s="43"/>
    </row>
    <row r="64" spans="1:11" s="32" customFormat="1" x14ac:dyDescent="0.2">
      <c r="A64" s="54" t="s">
        <v>140</v>
      </c>
      <c r="B64" s="30"/>
      <c r="C64" s="30"/>
      <c r="D64" s="74">
        <v>500</v>
      </c>
      <c r="E64" s="74"/>
      <c r="F64" s="98"/>
      <c r="G64" s="70">
        <f t="shared" si="10"/>
        <v>500</v>
      </c>
      <c r="H64" s="45"/>
      <c r="I64" s="49"/>
      <c r="J64" s="43"/>
    </row>
    <row r="65" spans="1:10" s="32" customFormat="1" x14ac:dyDescent="0.2">
      <c r="A65" s="54" t="s">
        <v>138</v>
      </c>
      <c r="B65" s="30"/>
      <c r="C65" s="30"/>
      <c r="D65" s="74">
        <v>1000</v>
      </c>
      <c r="E65" s="74"/>
      <c r="F65" s="98"/>
      <c r="G65" s="70">
        <f t="shared" si="10"/>
        <v>1000</v>
      </c>
      <c r="H65" s="45"/>
      <c r="I65" s="49"/>
      <c r="J65" s="43"/>
    </row>
    <row r="66" spans="1:10" s="32" customFormat="1" x14ac:dyDescent="0.2">
      <c r="A66" s="54" t="s">
        <v>139</v>
      </c>
      <c r="B66" s="30"/>
      <c r="C66" s="30"/>
      <c r="D66" s="74">
        <v>900</v>
      </c>
      <c r="E66" s="74"/>
      <c r="F66" s="98"/>
      <c r="G66" s="70">
        <f t="shared" si="10"/>
        <v>900</v>
      </c>
      <c r="H66" s="45"/>
      <c r="I66" s="49"/>
      <c r="J66" s="43"/>
    </row>
    <row r="67" spans="1:10" s="32" customFormat="1" x14ac:dyDescent="0.2">
      <c r="A67" s="54" t="s">
        <v>141</v>
      </c>
      <c r="B67" s="30"/>
      <c r="C67" s="30"/>
      <c r="D67" s="74">
        <v>1100</v>
      </c>
      <c r="E67" s="74"/>
      <c r="F67" s="98"/>
      <c r="G67" s="70">
        <f t="shared" si="10"/>
        <v>1100</v>
      </c>
      <c r="H67" s="45"/>
      <c r="I67" s="49"/>
      <c r="J67" s="43"/>
    </row>
    <row r="68" spans="1:10" x14ac:dyDescent="0.2">
      <c r="A68" s="57" t="s">
        <v>136</v>
      </c>
      <c r="B68" s="38"/>
      <c r="C68" s="38"/>
      <c r="D68" s="78">
        <f>SUM(D69:D71)</f>
        <v>4000</v>
      </c>
      <c r="E68" s="78"/>
      <c r="F68" s="101"/>
      <c r="G68" s="78">
        <f t="shared" si="10"/>
        <v>4000</v>
      </c>
      <c r="H68" s="45"/>
      <c r="I68" s="49"/>
      <c r="J68" s="43"/>
    </row>
    <row r="69" spans="1:10" x14ac:dyDescent="0.2">
      <c r="A69" s="54" t="s">
        <v>139</v>
      </c>
      <c r="B69" s="30"/>
      <c r="C69" s="30"/>
      <c r="D69" s="74">
        <v>1000</v>
      </c>
      <c r="E69" s="74"/>
      <c r="F69" s="98"/>
      <c r="G69" s="70">
        <f t="shared" si="10"/>
        <v>1000</v>
      </c>
      <c r="H69" s="45"/>
      <c r="I69" s="49"/>
      <c r="J69" s="43"/>
    </row>
    <row r="70" spans="1:10" x14ac:dyDescent="0.2">
      <c r="A70" s="54" t="s">
        <v>142</v>
      </c>
      <c r="B70" s="30"/>
      <c r="C70" s="30"/>
      <c r="D70" s="74">
        <v>2500</v>
      </c>
      <c r="E70" s="74"/>
      <c r="F70" s="98"/>
      <c r="G70" s="70">
        <f t="shared" si="10"/>
        <v>2500</v>
      </c>
      <c r="H70" s="45"/>
      <c r="I70" s="49"/>
      <c r="J70" s="43"/>
    </row>
    <row r="71" spans="1:10" x14ac:dyDescent="0.2">
      <c r="A71" s="54" t="s">
        <v>141</v>
      </c>
      <c r="B71" s="30"/>
      <c r="C71" s="30"/>
      <c r="D71" s="74">
        <v>500</v>
      </c>
      <c r="E71" s="74"/>
      <c r="F71" s="98"/>
      <c r="G71" s="70">
        <f t="shared" si="10"/>
        <v>500</v>
      </c>
      <c r="H71" s="45"/>
      <c r="I71" s="49"/>
      <c r="J71" s="43"/>
    </row>
    <row r="72" spans="1:10" x14ac:dyDescent="0.2">
      <c r="A72" s="57" t="s">
        <v>105</v>
      </c>
      <c r="B72" s="33"/>
      <c r="C72" s="33"/>
      <c r="D72" s="77">
        <f>SUM(D73:D75)</f>
        <v>2000</v>
      </c>
      <c r="E72" s="78"/>
      <c r="F72" s="101"/>
      <c r="G72" s="78" t="s">
        <v>287</v>
      </c>
      <c r="H72" s="45"/>
      <c r="I72" s="41"/>
      <c r="J72" s="43"/>
    </row>
    <row r="73" spans="1:10" x14ac:dyDescent="0.2">
      <c r="A73" s="54" t="s">
        <v>143</v>
      </c>
      <c r="B73" s="4"/>
      <c r="C73" s="4"/>
      <c r="D73" s="73">
        <v>1000</v>
      </c>
      <c r="E73" s="73"/>
      <c r="F73" s="98"/>
      <c r="G73" s="70">
        <f t="shared" si="10"/>
        <v>1000</v>
      </c>
      <c r="H73" s="45"/>
      <c r="I73" s="41"/>
      <c r="J73" s="43"/>
    </row>
    <row r="74" spans="1:10" x14ac:dyDescent="0.2">
      <c r="A74" s="54" t="s">
        <v>144</v>
      </c>
      <c r="B74" s="4"/>
      <c r="C74" s="4"/>
      <c r="D74" s="73">
        <v>500</v>
      </c>
      <c r="E74" s="73"/>
      <c r="F74" s="98"/>
      <c r="G74" s="70">
        <f t="shared" si="10"/>
        <v>500</v>
      </c>
      <c r="H74" s="45"/>
      <c r="I74" s="41"/>
      <c r="J74" s="43"/>
    </row>
    <row r="75" spans="1:10" x14ac:dyDescent="0.2">
      <c r="A75" s="54" t="s">
        <v>145</v>
      </c>
      <c r="B75" s="4"/>
      <c r="C75" s="4"/>
      <c r="D75" s="73">
        <v>500</v>
      </c>
      <c r="E75" s="73"/>
      <c r="F75" s="98"/>
      <c r="G75" s="70">
        <f t="shared" si="10"/>
        <v>500</v>
      </c>
      <c r="H75" s="45"/>
      <c r="I75" s="41"/>
      <c r="J75" s="43"/>
    </row>
    <row r="76" spans="1:10" x14ac:dyDescent="0.2">
      <c r="A76" s="58" t="s">
        <v>190</v>
      </c>
      <c r="B76" s="6"/>
      <c r="C76" s="6"/>
      <c r="D76" s="79"/>
      <c r="E76" s="79">
        <f>SUM(D77+D80+D83+D85+D87+D90)</f>
        <v>47672.38</v>
      </c>
      <c r="F76" s="97">
        <f>F77+F80+F83+F85+F87+F90</f>
        <v>-245.79</v>
      </c>
      <c r="G76" s="72"/>
      <c r="H76" s="45"/>
      <c r="I76" s="41"/>
      <c r="J76" s="43"/>
    </row>
    <row r="77" spans="1:10" x14ac:dyDescent="0.2">
      <c r="A77" s="59" t="s">
        <v>99</v>
      </c>
      <c r="B77" s="6"/>
      <c r="C77" s="6"/>
      <c r="D77" s="79">
        <f>SUM(D78:D79)</f>
        <v>22472.379999999997</v>
      </c>
      <c r="E77" s="79"/>
      <c r="F77" s="97"/>
      <c r="G77" s="72">
        <f t="shared" si="10"/>
        <v>22472.379999999997</v>
      </c>
      <c r="H77" s="45"/>
      <c r="I77" s="41"/>
      <c r="J77" s="43"/>
    </row>
    <row r="78" spans="1:10" s="32" customFormat="1" x14ac:dyDescent="0.2">
      <c r="A78" s="4" t="s">
        <v>100</v>
      </c>
      <c r="B78" s="30"/>
      <c r="C78" s="30"/>
      <c r="D78" s="73">
        <v>9472.3799999999992</v>
      </c>
      <c r="E78" s="73"/>
      <c r="F78" s="98"/>
      <c r="G78" s="70">
        <f t="shared" si="10"/>
        <v>9472.3799999999992</v>
      </c>
      <c r="H78" s="45"/>
      <c r="I78" s="41"/>
      <c r="J78" s="43"/>
    </row>
    <row r="79" spans="1:10" s="32" customFormat="1" x14ac:dyDescent="0.2">
      <c r="A79" s="4" t="s">
        <v>101</v>
      </c>
      <c r="B79" s="30"/>
      <c r="C79" s="30"/>
      <c r="D79" s="73">
        <v>13000</v>
      </c>
      <c r="E79" s="73"/>
      <c r="F79" s="98"/>
      <c r="G79" s="70">
        <f t="shared" si="10"/>
        <v>13000</v>
      </c>
      <c r="H79" s="45"/>
      <c r="I79" s="41"/>
      <c r="J79" s="43"/>
    </row>
    <row r="80" spans="1:10" x14ac:dyDescent="0.2">
      <c r="A80" s="59" t="s">
        <v>102</v>
      </c>
      <c r="B80" s="39"/>
      <c r="C80" s="39"/>
      <c r="D80" s="72">
        <f>D81+D82</f>
        <v>14200</v>
      </c>
      <c r="E80" s="79"/>
      <c r="F80" s="97"/>
      <c r="G80" s="72">
        <f t="shared" si="10"/>
        <v>14200</v>
      </c>
      <c r="H80" s="45"/>
      <c r="I80" s="49"/>
      <c r="J80" s="43"/>
    </row>
    <row r="81" spans="1:12" x14ac:dyDescent="0.2">
      <c r="A81" s="4" t="s">
        <v>103</v>
      </c>
      <c r="B81" s="4"/>
      <c r="C81" s="4"/>
      <c r="D81" s="71">
        <v>6000</v>
      </c>
      <c r="E81" s="74"/>
      <c r="F81" s="98"/>
      <c r="G81" s="70">
        <f t="shared" si="10"/>
        <v>6000</v>
      </c>
      <c r="H81" s="45"/>
      <c r="I81" s="41"/>
      <c r="J81" s="43"/>
    </row>
    <row r="82" spans="1:12" x14ac:dyDescent="0.2">
      <c r="A82" s="55" t="s">
        <v>104</v>
      </c>
      <c r="B82" s="4"/>
      <c r="C82" s="4"/>
      <c r="D82" s="71">
        <v>8200</v>
      </c>
      <c r="E82" s="73"/>
      <c r="F82" s="98"/>
      <c r="G82" s="70">
        <f t="shared" si="10"/>
        <v>8200</v>
      </c>
      <c r="H82" s="45"/>
      <c r="I82" s="41"/>
      <c r="J82" s="43"/>
    </row>
    <row r="83" spans="1:12" x14ac:dyDescent="0.2">
      <c r="A83" s="59" t="s">
        <v>146</v>
      </c>
      <c r="B83" s="6"/>
      <c r="C83" s="6"/>
      <c r="D83" s="79">
        <v>2000</v>
      </c>
      <c r="E83" s="79"/>
      <c r="F83" s="97"/>
      <c r="G83" s="72">
        <f t="shared" si="10"/>
        <v>2000</v>
      </c>
      <c r="H83" s="45"/>
      <c r="I83" s="41"/>
      <c r="J83" s="43"/>
    </row>
    <row r="84" spans="1:12" x14ac:dyDescent="0.2">
      <c r="A84" s="55" t="s">
        <v>106</v>
      </c>
      <c r="B84" s="4"/>
      <c r="C84" s="4"/>
      <c r="D84" s="71">
        <v>2000</v>
      </c>
      <c r="E84" s="73"/>
      <c r="F84" s="98"/>
      <c r="G84" s="70">
        <f t="shared" si="10"/>
        <v>2000</v>
      </c>
      <c r="H84" s="45"/>
      <c r="I84" s="41"/>
      <c r="J84" s="43"/>
    </row>
    <row r="85" spans="1:12" x14ac:dyDescent="0.2">
      <c r="A85" s="59" t="s">
        <v>147</v>
      </c>
      <c r="B85" s="6"/>
      <c r="C85" s="6"/>
      <c r="D85" s="79">
        <v>5000</v>
      </c>
      <c r="E85" s="79"/>
      <c r="F85" s="97">
        <f>F86</f>
        <v>-245.79</v>
      </c>
      <c r="G85" s="72">
        <f t="shared" si="10"/>
        <v>4754.21</v>
      </c>
      <c r="H85" s="45"/>
      <c r="I85" s="41"/>
      <c r="J85" s="43"/>
    </row>
    <row r="86" spans="1:12" x14ac:dyDescent="0.2">
      <c r="A86" s="60" t="s">
        <v>148</v>
      </c>
      <c r="B86" s="4"/>
      <c r="C86" s="4"/>
      <c r="D86" s="71">
        <v>5000</v>
      </c>
      <c r="E86" s="73"/>
      <c r="F86" s="98">
        <f>-245.79</f>
        <v>-245.79</v>
      </c>
      <c r="G86" s="70">
        <f t="shared" si="10"/>
        <v>4754.21</v>
      </c>
      <c r="H86" s="45"/>
      <c r="I86" s="41"/>
      <c r="J86" s="43"/>
    </row>
    <row r="87" spans="1:12" x14ac:dyDescent="0.2">
      <c r="A87" s="59" t="s">
        <v>149</v>
      </c>
      <c r="B87" s="6"/>
      <c r="C87" s="6"/>
      <c r="D87" s="79">
        <f>SUM(D88:D89)</f>
        <v>2000</v>
      </c>
      <c r="E87" s="79"/>
      <c r="F87" s="97"/>
      <c r="G87" s="72">
        <f t="shared" si="10"/>
        <v>2000</v>
      </c>
      <c r="H87" s="45"/>
      <c r="I87" s="41"/>
      <c r="J87" s="43"/>
    </row>
    <row r="88" spans="1:12" x14ac:dyDescent="0.2">
      <c r="A88" s="55" t="s">
        <v>150</v>
      </c>
      <c r="B88" s="4"/>
      <c r="C88" s="4"/>
      <c r="D88" s="71">
        <v>1000</v>
      </c>
      <c r="E88" s="73"/>
      <c r="F88" s="98"/>
      <c r="G88" s="70">
        <f t="shared" si="10"/>
        <v>1000</v>
      </c>
      <c r="H88" s="45"/>
      <c r="I88" s="41"/>
      <c r="J88" s="43"/>
    </row>
    <row r="89" spans="1:12" x14ac:dyDescent="0.2">
      <c r="A89" s="55" t="s">
        <v>151</v>
      </c>
      <c r="B89" s="4"/>
      <c r="C89" s="4"/>
      <c r="D89" s="71">
        <v>1000</v>
      </c>
      <c r="E89" s="73"/>
      <c r="F89" s="98"/>
      <c r="G89" s="70">
        <f t="shared" si="10"/>
        <v>1000</v>
      </c>
      <c r="H89" s="45"/>
      <c r="I89" s="41"/>
      <c r="J89" s="43"/>
    </row>
    <row r="90" spans="1:12" x14ac:dyDescent="0.2">
      <c r="A90" s="59" t="s">
        <v>153</v>
      </c>
      <c r="B90" s="6"/>
      <c r="C90" s="6"/>
      <c r="D90" s="79">
        <v>2000</v>
      </c>
      <c r="E90" s="79"/>
      <c r="F90" s="97"/>
      <c r="G90" s="72">
        <f t="shared" si="10"/>
        <v>2000</v>
      </c>
      <c r="H90" s="45"/>
      <c r="I90" s="41"/>
      <c r="J90" s="43"/>
      <c r="K90" s="43"/>
    </row>
    <row r="91" spans="1:12" x14ac:dyDescent="0.2">
      <c r="A91" s="26" t="s">
        <v>107</v>
      </c>
      <c r="B91" s="26" t="s">
        <v>108</v>
      </c>
      <c r="C91" s="26"/>
      <c r="D91" s="76"/>
      <c r="E91" s="76">
        <f>SUM(E92:E191)</f>
        <v>231397.44999999998</v>
      </c>
      <c r="F91" s="100">
        <f>SUM(F92:F191)</f>
        <v>-4760</v>
      </c>
      <c r="G91" s="76">
        <f>SUM(E92:E191)</f>
        <v>231397.44999999998</v>
      </c>
      <c r="H91" s="50"/>
      <c r="I91" s="41"/>
      <c r="J91" s="45"/>
      <c r="K91" s="43"/>
    </row>
    <row r="92" spans="1:12" x14ac:dyDescent="0.2">
      <c r="A92" s="36" t="s">
        <v>154</v>
      </c>
      <c r="B92" s="29"/>
      <c r="C92" s="61"/>
      <c r="D92" s="79"/>
      <c r="E92" s="81">
        <f>D93</f>
        <v>5585.66</v>
      </c>
      <c r="F92" s="102"/>
      <c r="G92" s="81"/>
      <c r="H92" s="1"/>
      <c r="I92" s="40"/>
      <c r="J92" s="42"/>
      <c r="K92" s="42"/>
      <c r="L92" s="43"/>
    </row>
    <row r="93" spans="1:12" x14ac:dyDescent="0.2">
      <c r="A93" s="62" t="s">
        <v>192</v>
      </c>
      <c r="B93" s="63"/>
      <c r="C93" s="64"/>
      <c r="D93" s="82">
        <v>5585.66</v>
      </c>
      <c r="E93" s="83"/>
      <c r="F93" s="103"/>
      <c r="G93" s="83"/>
      <c r="H93" s="1"/>
      <c r="I93" s="40"/>
      <c r="J93" s="42"/>
      <c r="K93" s="42"/>
      <c r="L93" s="43"/>
    </row>
    <row r="94" spans="1:12" x14ac:dyDescent="0.2">
      <c r="A94" s="37" t="s">
        <v>155</v>
      </c>
      <c r="B94" s="29"/>
      <c r="C94" s="61"/>
      <c r="D94" s="79"/>
      <c r="E94" s="81">
        <f>D95</f>
        <v>4475.5200000000004</v>
      </c>
      <c r="F94" s="102"/>
      <c r="G94" s="81"/>
      <c r="H94" s="1"/>
      <c r="I94" s="40"/>
      <c r="J94" s="42"/>
      <c r="K94" s="42"/>
      <c r="L94" s="43"/>
    </row>
    <row r="95" spans="1:12" x14ac:dyDescent="0.2">
      <c r="A95" s="62" t="s">
        <v>193</v>
      </c>
      <c r="B95" s="63"/>
      <c r="C95" s="64"/>
      <c r="D95" s="82">
        <v>4475.5200000000004</v>
      </c>
      <c r="E95" s="83"/>
      <c r="F95" s="103"/>
      <c r="G95" s="83"/>
      <c r="H95" s="1"/>
      <c r="I95" s="40"/>
      <c r="J95" s="42"/>
      <c r="K95" s="42"/>
      <c r="L95" s="43"/>
    </row>
    <row r="96" spans="1:12" x14ac:dyDescent="0.2">
      <c r="A96" s="36" t="s">
        <v>152</v>
      </c>
      <c r="B96" s="29"/>
      <c r="C96" s="61"/>
      <c r="D96" s="84"/>
      <c r="E96" s="81">
        <f>D97</f>
        <v>2950</v>
      </c>
      <c r="F96" s="102"/>
      <c r="G96" s="81"/>
      <c r="H96" s="1"/>
      <c r="I96" s="40"/>
      <c r="J96" s="42"/>
      <c r="K96" s="42"/>
      <c r="L96" s="43"/>
    </row>
    <row r="97" spans="1:12" x14ac:dyDescent="0.2">
      <c r="A97" s="65" t="s">
        <v>195</v>
      </c>
      <c r="B97" s="66"/>
      <c r="C97" s="67"/>
      <c r="D97" s="85">
        <v>2950</v>
      </c>
      <c r="E97" s="86"/>
      <c r="F97" s="104"/>
      <c r="G97" s="86"/>
      <c r="H97" s="1"/>
      <c r="I97" s="40"/>
      <c r="J97" s="42"/>
      <c r="K97" s="42"/>
      <c r="L97" s="43"/>
    </row>
    <row r="98" spans="1:12" x14ac:dyDescent="0.2">
      <c r="A98" s="37" t="s">
        <v>156</v>
      </c>
      <c r="B98" s="29"/>
      <c r="C98" s="61"/>
      <c r="D98" s="87"/>
      <c r="E98" s="81">
        <f>D99</f>
        <v>4200</v>
      </c>
      <c r="F98" s="102"/>
      <c r="G98" s="81"/>
      <c r="H98" s="1"/>
      <c r="I98" s="40"/>
      <c r="J98" s="42"/>
      <c r="K98" s="42"/>
      <c r="L98" s="43"/>
    </row>
    <row r="99" spans="1:12" x14ac:dyDescent="0.2">
      <c r="A99" s="65" t="s">
        <v>194</v>
      </c>
      <c r="B99" s="66"/>
      <c r="C99" s="67"/>
      <c r="D99" s="85">
        <v>4200</v>
      </c>
      <c r="E99" s="86"/>
      <c r="F99" s="104"/>
      <c r="G99" s="86"/>
      <c r="H99" s="1"/>
      <c r="I99" s="40"/>
      <c r="J99" s="42"/>
      <c r="K99" s="42"/>
      <c r="L99" s="43"/>
    </row>
    <row r="100" spans="1:12" x14ac:dyDescent="0.2">
      <c r="A100" s="37" t="s">
        <v>157</v>
      </c>
      <c r="B100" s="29"/>
      <c r="C100" s="61"/>
      <c r="D100" s="87"/>
      <c r="E100" s="81">
        <f>D101</f>
        <v>3200</v>
      </c>
      <c r="F100" s="102">
        <f>F102+F102</f>
        <v>0</v>
      </c>
      <c r="G100" s="81"/>
      <c r="H100" s="1"/>
      <c r="I100" s="41"/>
      <c r="J100" s="42"/>
      <c r="K100" s="42"/>
      <c r="L100" s="43"/>
    </row>
    <row r="101" spans="1:12" x14ac:dyDescent="0.2">
      <c r="A101" s="62" t="s">
        <v>196</v>
      </c>
      <c r="B101" s="63"/>
      <c r="C101" s="64"/>
      <c r="D101" s="82">
        <v>3200</v>
      </c>
      <c r="E101" s="83"/>
      <c r="F101" s="103"/>
      <c r="G101" s="83"/>
      <c r="H101" s="1"/>
      <c r="I101" s="40"/>
      <c r="J101" s="42"/>
      <c r="K101" s="42"/>
      <c r="L101" s="43"/>
    </row>
    <row r="102" spans="1:12" x14ac:dyDescent="0.2">
      <c r="A102" s="62" t="s">
        <v>197</v>
      </c>
      <c r="B102" s="63"/>
      <c r="C102" s="64"/>
      <c r="D102" s="82">
        <v>1000</v>
      </c>
      <c r="E102" s="83"/>
      <c r="F102" s="103"/>
      <c r="G102" s="83"/>
      <c r="H102" s="1"/>
      <c r="I102" s="40"/>
      <c r="J102" s="42"/>
      <c r="K102" s="42"/>
      <c r="L102" s="43"/>
    </row>
    <row r="103" spans="1:12" x14ac:dyDescent="0.2">
      <c r="A103" s="37" t="s">
        <v>158</v>
      </c>
      <c r="B103" s="29"/>
      <c r="C103" s="61"/>
      <c r="D103" s="87"/>
      <c r="E103" s="81">
        <f>D104</f>
        <v>2260</v>
      </c>
      <c r="F103" s="102"/>
      <c r="G103" s="81"/>
      <c r="H103" s="1"/>
      <c r="I103" s="40"/>
      <c r="J103" s="42"/>
      <c r="K103" s="42"/>
      <c r="L103" s="43"/>
    </row>
    <row r="104" spans="1:12" x14ac:dyDescent="0.2">
      <c r="A104" s="65" t="s">
        <v>198</v>
      </c>
      <c r="B104" s="66"/>
      <c r="C104" s="67"/>
      <c r="D104" s="85">
        <v>2260</v>
      </c>
      <c r="E104" s="86"/>
      <c r="F104" s="104"/>
      <c r="G104" s="86"/>
      <c r="H104" s="1"/>
      <c r="I104" s="40"/>
      <c r="J104" s="42"/>
      <c r="K104" s="42"/>
      <c r="L104" s="43"/>
    </row>
    <row r="105" spans="1:12" x14ac:dyDescent="0.2">
      <c r="A105" s="37" t="s">
        <v>159</v>
      </c>
      <c r="B105" s="29"/>
      <c r="C105" s="61"/>
      <c r="D105" s="87"/>
      <c r="E105" s="81">
        <f>D106</f>
        <v>2800</v>
      </c>
      <c r="F105" s="102"/>
      <c r="G105" s="81"/>
      <c r="H105" s="1"/>
      <c r="I105" s="40"/>
      <c r="J105" s="42"/>
      <c r="K105" s="42"/>
      <c r="L105" s="43"/>
    </row>
    <row r="106" spans="1:12" x14ac:dyDescent="0.2">
      <c r="A106" s="65" t="s">
        <v>199</v>
      </c>
      <c r="B106" s="66"/>
      <c r="C106" s="67"/>
      <c r="D106" s="85">
        <v>2800</v>
      </c>
      <c r="E106" s="86"/>
      <c r="F106" s="104"/>
      <c r="G106" s="86"/>
      <c r="H106" s="1"/>
      <c r="I106" s="40"/>
      <c r="J106" s="42"/>
      <c r="K106" s="42"/>
      <c r="L106" s="43"/>
    </row>
    <row r="107" spans="1:12" x14ac:dyDescent="0.2">
      <c r="A107" s="36" t="s">
        <v>160</v>
      </c>
      <c r="B107" s="29"/>
      <c r="C107" s="61"/>
      <c r="D107" s="84"/>
      <c r="E107" s="81">
        <f>D108</f>
        <v>10000</v>
      </c>
      <c r="F107" s="102"/>
      <c r="G107" s="81"/>
      <c r="H107" s="1"/>
      <c r="I107" s="40"/>
      <c r="J107" s="42"/>
      <c r="K107" s="42"/>
      <c r="L107" s="43"/>
    </row>
    <row r="108" spans="1:12" x14ac:dyDescent="0.2">
      <c r="A108" s="65" t="s">
        <v>200</v>
      </c>
      <c r="B108" s="66"/>
      <c r="C108" s="67"/>
      <c r="D108" s="85">
        <v>10000</v>
      </c>
      <c r="E108" s="86"/>
      <c r="F108" s="104"/>
      <c r="G108" s="86"/>
      <c r="H108" s="1"/>
      <c r="I108" s="41"/>
      <c r="J108" s="42"/>
      <c r="K108" s="42"/>
      <c r="L108" s="43"/>
    </row>
    <row r="109" spans="1:12" x14ac:dyDescent="0.2">
      <c r="A109" s="37" t="s">
        <v>161</v>
      </c>
      <c r="B109" s="29"/>
      <c r="C109" s="61"/>
      <c r="D109" s="87"/>
      <c r="E109" s="81">
        <f>D110</f>
        <v>3688.18</v>
      </c>
      <c r="F109" s="102"/>
      <c r="G109" s="81"/>
      <c r="H109" s="1"/>
      <c r="I109" s="40"/>
      <c r="J109" s="42"/>
      <c r="K109" s="42"/>
      <c r="L109" s="43"/>
    </row>
    <row r="110" spans="1:12" x14ac:dyDescent="0.2">
      <c r="A110" s="65" t="s">
        <v>201</v>
      </c>
      <c r="B110" s="66"/>
      <c r="C110" s="67"/>
      <c r="D110" s="85">
        <v>3688.18</v>
      </c>
      <c r="E110" s="86"/>
      <c r="F110" s="104"/>
      <c r="G110" s="86"/>
      <c r="H110" s="1"/>
      <c r="I110" s="40"/>
      <c r="J110" s="42"/>
      <c r="K110" s="42"/>
      <c r="L110" s="43"/>
    </row>
    <row r="111" spans="1:12" x14ac:dyDescent="0.2">
      <c r="A111" s="36" t="s">
        <v>162</v>
      </c>
      <c r="B111" s="29"/>
      <c r="C111" s="61"/>
      <c r="D111" s="79"/>
      <c r="E111" s="81">
        <f>D112</f>
        <v>1400</v>
      </c>
      <c r="F111" s="102"/>
      <c r="G111" s="81"/>
      <c r="H111" s="1"/>
      <c r="I111" s="41"/>
      <c r="J111" s="42"/>
      <c r="K111" s="42"/>
      <c r="L111" s="43"/>
    </row>
    <row r="112" spans="1:12" x14ac:dyDescent="0.2">
      <c r="A112" s="62" t="s">
        <v>202</v>
      </c>
      <c r="B112" s="63"/>
      <c r="C112" s="64"/>
      <c r="D112" s="82">
        <v>1400</v>
      </c>
      <c r="E112" s="83"/>
      <c r="F112" s="103"/>
      <c r="G112" s="83"/>
      <c r="H112" s="1"/>
      <c r="I112" s="40"/>
      <c r="J112" s="42"/>
      <c r="K112" s="42"/>
      <c r="L112" s="43"/>
    </row>
    <row r="113" spans="1:12" x14ac:dyDescent="0.2">
      <c r="A113" s="37" t="s">
        <v>163</v>
      </c>
      <c r="B113" s="29"/>
      <c r="C113" s="61"/>
      <c r="D113" s="79"/>
      <c r="E113" s="81">
        <f>D114+D115</f>
        <v>4000</v>
      </c>
      <c r="F113" s="102">
        <f>F114+F115</f>
        <v>0</v>
      </c>
      <c r="G113" s="81"/>
      <c r="H113" s="1"/>
      <c r="I113" s="40"/>
      <c r="J113" s="42"/>
      <c r="K113" s="42"/>
      <c r="L113" s="43"/>
    </row>
    <row r="114" spans="1:12" x14ac:dyDescent="0.2">
      <c r="A114" s="62" t="s">
        <v>203</v>
      </c>
      <c r="B114" s="63"/>
      <c r="C114" s="64"/>
      <c r="D114" s="82">
        <v>3000</v>
      </c>
      <c r="E114" s="83"/>
      <c r="F114" s="103"/>
      <c r="G114" s="83"/>
      <c r="H114" s="1"/>
      <c r="I114" s="40"/>
      <c r="J114" s="42"/>
      <c r="K114" s="42"/>
      <c r="L114" s="43"/>
    </row>
    <row r="115" spans="1:12" x14ac:dyDescent="0.2">
      <c r="A115" s="65" t="s">
        <v>204</v>
      </c>
      <c r="B115" s="66"/>
      <c r="C115" s="67"/>
      <c r="D115" s="85">
        <v>1000</v>
      </c>
      <c r="E115" s="86"/>
      <c r="F115" s="104"/>
      <c r="G115" s="86"/>
      <c r="H115" s="1"/>
      <c r="I115" s="40"/>
      <c r="J115" s="42"/>
      <c r="K115" s="42"/>
      <c r="L115" s="43"/>
    </row>
    <row r="116" spans="1:12" x14ac:dyDescent="0.2">
      <c r="A116" s="36" t="s">
        <v>109</v>
      </c>
      <c r="B116" s="29"/>
      <c r="C116" s="61"/>
      <c r="D116" s="84"/>
      <c r="E116" s="81">
        <f>D117</f>
        <v>1275</v>
      </c>
      <c r="F116" s="102"/>
      <c r="G116" s="81"/>
      <c r="H116" s="10"/>
      <c r="I116" s="40"/>
      <c r="J116" s="42"/>
      <c r="K116" s="42"/>
      <c r="L116" s="43"/>
    </row>
    <row r="117" spans="1:12" x14ac:dyDescent="0.2">
      <c r="A117" s="65" t="s">
        <v>205</v>
      </c>
      <c r="B117" s="66"/>
      <c r="C117" s="67"/>
      <c r="D117" s="85">
        <v>1275</v>
      </c>
      <c r="E117" s="86"/>
      <c r="F117" s="104"/>
      <c r="G117" s="86"/>
      <c r="H117" s="10"/>
      <c r="I117" s="40"/>
      <c r="J117" s="42"/>
      <c r="K117" s="42"/>
      <c r="L117" s="43"/>
    </row>
    <row r="118" spans="1:12" x14ac:dyDescent="0.2">
      <c r="A118" s="36" t="s">
        <v>111</v>
      </c>
      <c r="B118" s="29"/>
      <c r="C118" s="61"/>
      <c r="D118" s="79"/>
      <c r="E118" s="81">
        <f>D119</f>
        <v>4000</v>
      </c>
      <c r="F118" s="102"/>
      <c r="G118" s="81"/>
      <c r="H118" s="10"/>
      <c r="I118" s="40"/>
      <c r="J118" s="42"/>
      <c r="K118" s="42"/>
      <c r="L118" s="43"/>
    </row>
    <row r="119" spans="1:12" x14ac:dyDescent="0.2">
      <c r="A119" s="62" t="s">
        <v>206</v>
      </c>
      <c r="B119" s="63"/>
      <c r="C119" s="64"/>
      <c r="D119" s="82">
        <v>4000</v>
      </c>
      <c r="E119" s="83"/>
      <c r="F119" s="103"/>
      <c r="G119" s="83"/>
      <c r="H119" s="10"/>
      <c r="I119" s="40"/>
      <c r="J119" s="42"/>
      <c r="K119" s="42"/>
      <c r="L119" s="43"/>
    </row>
    <row r="120" spans="1:12" x14ac:dyDescent="0.2">
      <c r="A120" s="37" t="s">
        <v>164</v>
      </c>
      <c r="B120" s="29"/>
      <c r="C120" s="61"/>
      <c r="D120" s="87"/>
      <c r="E120" s="81">
        <f>D121+D122</f>
        <v>6000</v>
      </c>
      <c r="F120" s="102">
        <f>F122+F122</f>
        <v>0</v>
      </c>
      <c r="G120" s="81"/>
      <c r="H120" s="1"/>
      <c r="I120" s="41"/>
      <c r="J120" s="42"/>
      <c r="K120" s="42"/>
      <c r="L120" s="43"/>
    </row>
    <row r="121" spans="1:12" x14ac:dyDescent="0.2">
      <c r="A121" s="62" t="s">
        <v>207</v>
      </c>
      <c r="B121" s="63"/>
      <c r="C121" s="64"/>
      <c r="D121" s="82">
        <v>5000</v>
      </c>
      <c r="E121" s="83"/>
      <c r="F121" s="103"/>
      <c r="G121" s="83"/>
      <c r="H121" s="1"/>
      <c r="I121" s="40"/>
      <c r="J121" s="42"/>
      <c r="K121" s="42"/>
      <c r="L121" s="43"/>
    </row>
    <row r="122" spans="1:12" x14ac:dyDescent="0.2">
      <c r="A122" s="65" t="s">
        <v>208</v>
      </c>
      <c r="B122" s="66"/>
      <c r="C122" s="67"/>
      <c r="D122" s="85">
        <v>1000</v>
      </c>
      <c r="E122" s="86"/>
      <c r="F122" s="104"/>
      <c r="G122" s="86"/>
      <c r="H122" s="1"/>
      <c r="I122" s="40"/>
      <c r="J122" s="42"/>
      <c r="K122" s="42"/>
      <c r="L122" s="43"/>
    </row>
    <row r="123" spans="1:12" x14ac:dyDescent="0.2">
      <c r="A123" s="36" t="s">
        <v>165</v>
      </c>
      <c r="B123" s="29"/>
      <c r="C123" s="61"/>
      <c r="D123" s="84"/>
      <c r="E123" s="81">
        <f>D124+D125</f>
        <v>6000</v>
      </c>
      <c r="F123" s="102">
        <f>F124+F125</f>
        <v>0</v>
      </c>
      <c r="G123" s="81"/>
      <c r="H123" s="1"/>
      <c r="I123" s="40"/>
      <c r="J123" s="42"/>
      <c r="K123" s="42"/>
      <c r="L123" s="43"/>
    </row>
    <row r="124" spans="1:12" x14ac:dyDescent="0.2">
      <c r="A124" s="65" t="s">
        <v>209</v>
      </c>
      <c r="B124" s="66"/>
      <c r="C124" s="67"/>
      <c r="D124" s="85">
        <f>6000-1000</f>
        <v>5000</v>
      </c>
      <c r="E124" s="86"/>
      <c r="F124" s="104"/>
      <c r="G124" s="86"/>
      <c r="H124" s="1"/>
      <c r="I124" s="40"/>
      <c r="J124" s="42"/>
      <c r="K124" s="42"/>
      <c r="L124" s="43"/>
    </row>
    <row r="125" spans="1:12" x14ac:dyDescent="0.2">
      <c r="A125" s="65" t="s">
        <v>245</v>
      </c>
      <c r="B125" s="66"/>
      <c r="C125" s="67"/>
      <c r="D125" s="85">
        <f>0+1000</f>
        <v>1000</v>
      </c>
      <c r="E125" s="86"/>
      <c r="F125" s="104"/>
      <c r="G125" s="86"/>
      <c r="H125" s="1"/>
      <c r="I125" s="40"/>
      <c r="J125" s="42"/>
      <c r="K125" s="42"/>
      <c r="L125" s="43"/>
    </row>
    <row r="126" spans="1:12" x14ac:dyDescent="0.2">
      <c r="A126" s="37" t="s">
        <v>166</v>
      </c>
      <c r="B126" s="29"/>
      <c r="C126" s="61"/>
      <c r="D126" s="87"/>
      <c r="E126" s="81">
        <f>D127</f>
        <v>4000</v>
      </c>
      <c r="F126" s="102"/>
      <c r="G126" s="81"/>
      <c r="H126" s="1"/>
      <c r="I126" s="41"/>
      <c r="J126" s="42"/>
      <c r="K126" s="42"/>
      <c r="L126" s="43"/>
    </row>
    <row r="127" spans="1:12" x14ac:dyDescent="0.2">
      <c r="A127" s="62" t="s">
        <v>210</v>
      </c>
      <c r="B127" s="63"/>
      <c r="C127" s="64"/>
      <c r="D127" s="82">
        <v>4000</v>
      </c>
      <c r="E127" s="83"/>
      <c r="F127" s="103"/>
      <c r="G127" s="83"/>
      <c r="H127" s="1"/>
      <c r="I127" s="40"/>
      <c r="J127" s="42"/>
      <c r="K127" s="42"/>
      <c r="L127" s="43"/>
    </row>
    <row r="128" spans="1:12" x14ac:dyDescent="0.2">
      <c r="A128" s="36" t="s">
        <v>167</v>
      </c>
      <c r="B128" s="29"/>
      <c r="C128" s="61"/>
      <c r="D128" s="84"/>
      <c r="E128" s="81">
        <f>D129+D130</f>
        <v>15000</v>
      </c>
      <c r="F128" s="102">
        <f>F129+F130</f>
        <v>0</v>
      </c>
      <c r="G128" s="81"/>
      <c r="H128" s="1"/>
      <c r="I128" s="41"/>
      <c r="J128" s="42"/>
      <c r="K128" s="42"/>
      <c r="L128" s="43"/>
    </row>
    <row r="129" spans="1:12" x14ac:dyDescent="0.2">
      <c r="A129" s="62" t="s">
        <v>211</v>
      </c>
      <c r="B129" s="63"/>
      <c r="C129" s="64"/>
      <c r="D129" s="82">
        <v>5000</v>
      </c>
      <c r="E129" s="83"/>
      <c r="F129" s="103"/>
      <c r="G129" s="83"/>
      <c r="H129" s="1"/>
      <c r="I129" s="40"/>
      <c r="J129" s="42"/>
      <c r="K129" s="42"/>
      <c r="L129" s="43"/>
    </row>
    <row r="130" spans="1:12" x14ac:dyDescent="0.2">
      <c r="A130" s="69" t="s">
        <v>170</v>
      </c>
      <c r="B130" s="63"/>
      <c r="C130" s="64"/>
      <c r="D130" s="83">
        <v>10000</v>
      </c>
      <c r="E130" s="83"/>
      <c r="F130" s="103"/>
      <c r="G130" s="83"/>
      <c r="H130" s="1"/>
      <c r="I130" s="40"/>
      <c r="J130" s="42"/>
      <c r="K130" s="42"/>
      <c r="L130" s="43"/>
    </row>
    <row r="131" spans="1:12" x14ac:dyDescent="0.2">
      <c r="A131" s="37" t="s">
        <v>112</v>
      </c>
      <c r="B131" s="29"/>
      <c r="C131" s="61"/>
      <c r="D131" s="79"/>
      <c r="E131" s="81">
        <f>D132+D133</f>
        <v>6000</v>
      </c>
      <c r="F131" s="102">
        <f>F132+F133</f>
        <v>0</v>
      </c>
      <c r="G131" s="81"/>
      <c r="H131" s="1"/>
      <c r="I131" s="40"/>
      <c r="J131" s="42"/>
      <c r="K131" s="42"/>
      <c r="L131" s="43"/>
    </row>
    <row r="132" spans="1:12" x14ac:dyDescent="0.2">
      <c r="A132" s="62" t="s">
        <v>240</v>
      </c>
      <c r="B132" s="63"/>
      <c r="C132" s="64"/>
      <c r="D132" s="82">
        <v>3000</v>
      </c>
      <c r="E132" s="83"/>
      <c r="F132" s="103"/>
      <c r="G132" s="83"/>
      <c r="H132" s="1"/>
      <c r="I132" s="40"/>
      <c r="J132" s="42"/>
      <c r="K132" s="42"/>
      <c r="L132" s="43"/>
    </row>
    <row r="133" spans="1:12" x14ac:dyDescent="0.2">
      <c r="A133" s="62" t="s">
        <v>241</v>
      </c>
      <c r="B133" s="63"/>
      <c r="C133" s="64"/>
      <c r="D133" s="82">
        <v>3000</v>
      </c>
      <c r="E133" s="83"/>
      <c r="F133" s="103"/>
      <c r="G133" s="83"/>
      <c r="H133" s="1"/>
      <c r="I133" s="40"/>
      <c r="J133" s="42"/>
      <c r="K133" s="42"/>
      <c r="L133" s="43"/>
    </row>
    <row r="134" spans="1:12" x14ac:dyDescent="0.2">
      <c r="A134" s="36" t="s">
        <v>168</v>
      </c>
      <c r="B134" s="29"/>
      <c r="C134" s="61"/>
      <c r="D134" s="84"/>
      <c r="E134" s="81">
        <f>D135+D136</f>
        <v>4300</v>
      </c>
      <c r="F134" s="102">
        <f>F135+F136</f>
        <v>0</v>
      </c>
      <c r="G134" s="81"/>
      <c r="H134" s="1"/>
      <c r="I134" s="41"/>
      <c r="J134" s="42"/>
      <c r="K134" s="42"/>
      <c r="L134" s="43"/>
    </row>
    <row r="135" spans="1:12" x14ac:dyDescent="0.2">
      <c r="A135" s="62" t="s">
        <v>212</v>
      </c>
      <c r="B135" s="63"/>
      <c r="C135" s="64"/>
      <c r="D135" s="82">
        <v>1300</v>
      </c>
      <c r="E135" s="83"/>
      <c r="F135" s="103"/>
      <c r="G135" s="83"/>
      <c r="H135" s="1"/>
      <c r="I135" s="40"/>
      <c r="J135" s="42"/>
      <c r="K135" s="42"/>
      <c r="L135" s="43"/>
    </row>
    <row r="136" spans="1:12" x14ac:dyDescent="0.2">
      <c r="A136" s="62" t="s">
        <v>213</v>
      </c>
      <c r="B136" s="63"/>
      <c r="C136" s="64"/>
      <c r="D136" s="82">
        <v>3000</v>
      </c>
      <c r="E136" s="83"/>
      <c r="F136" s="103"/>
      <c r="G136" s="83"/>
      <c r="H136" s="1"/>
      <c r="I136" s="40"/>
      <c r="J136" s="42"/>
      <c r="K136" s="42"/>
      <c r="L136" s="43"/>
    </row>
    <row r="137" spans="1:12" x14ac:dyDescent="0.2">
      <c r="A137" s="37" t="s">
        <v>169</v>
      </c>
      <c r="B137" s="29"/>
      <c r="C137" s="61"/>
      <c r="D137" s="87"/>
      <c r="E137" s="81">
        <f>D138</f>
        <v>9000</v>
      </c>
      <c r="F137" s="102"/>
      <c r="G137" s="81"/>
      <c r="H137" s="1"/>
      <c r="I137" s="40"/>
      <c r="J137" s="42"/>
      <c r="K137" s="42"/>
      <c r="L137" s="43"/>
    </row>
    <row r="138" spans="1:12" x14ac:dyDescent="0.2">
      <c r="A138" s="65" t="s">
        <v>214</v>
      </c>
      <c r="B138" s="66"/>
      <c r="C138" s="67"/>
      <c r="D138" s="85">
        <v>9000</v>
      </c>
      <c r="E138" s="86"/>
      <c r="F138" s="104"/>
      <c r="G138" s="86"/>
      <c r="H138" s="1"/>
      <c r="I138" s="40"/>
      <c r="J138" s="42"/>
      <c r="K138" s="42"/>
      <c r="L138" s="43"/>
    </row>
    <row r="139" spans="1:12" x14ac:dyDescent="0.2">
      <c r="A139" s="36" t="s">
        <v>171</v>
      </c>
      <c r="B139" s="29"/>
      <c r="C139" s="61"/>
      <c r="D139" s="84"/>
      <c r="E139" s="81">
        <f>D140</f>
        <v>3000</v>
      </c>
      <c r="F139" s="102"/>
      <c r="G139" s="81"/>
      <c r="H139" s="1"/>
      <c r="I139" s="40"/>
      <c r="J139" s="42"/>
      <c r="K139" s="42"/>
      <c r="L139" s="43"/>
    </row>
    <row r="140" spans="1:12" x14ac:dyDescent="0.2">
      <c r="A140" s="65" t="s">
        <v>215</v>
      </c>
      <c r="B140" s="66"/>
      <c r="C140" s="67"/>
      <c r="D140" s="85">
        <v>3000</v>
      </c>
      <c r="E140" s="86"/>
      <c r="F140" s="104"/>
      <c r="G140" s="86"/>
      <c r="H140" s="1"/>
      <c r="I140" s="40"/>
      <c r="J140" s="42"/>
      <c r="K140" s="42"/>
      <c r="L140" s="43"/>
    </row>
    <row r="141" spans="1:12" x14ac:dyDescent="0.2">
      <c r="A141" s="36" t="s">
        <v>172</v>
      </c>
      <c r="B141" s="29"/>
      <c r="C141" s="61"/>
      <c r="D141" s="79"/>
      <c r="E141" s="81">
        <f>D142+D143</f>
        <v>4600</v>
      </c>
      <c r="F141" s="102">
        <f>F142+F143</f>
        <v>0</v>
      </c>
      <c r="G141" s="81"/>
      <c r="H141" s="1"/>
      <c r="I141" s="40"/>
      <c r="J141" s="42"/>
      <c r="K141" s="42"/>
      <c r="L141" s="43"/>
    </row>
    <row r="142" spans="1:12" x14ac:dyDescent="0.2">
      <c r="A142" s="62" t="s">
        <v>216</v>
      </c>
      <c r="B142" s="63"/>
      <c r="C142" s="64"/>
      <c r="D142" s="82">
        <v>2300</v>
      </c>
      <c r="E142" s="83"/>
      <c r="F142" s="103"/>
      <c r="G142" s="83"/>
      <c r="H142" s="1"/>
      <c r="I142" s="40"/>
      <c r="J142" s="42"/>
      <c r="K142" s="42"/>
      <c r="L142" s="43"/>
    </row>
    <row r="143" spans="1:12" x14ac:dyDescent="0.2">
      <c r="A143" s="62" t="s">
        <v>217</v>
      </c>
      <c r="B143" s="63"/>
      <c r="C143" s="64"/>
      <c r="D143" s="82">
        <v>2300</v>
      </c>
      <c r="E143" s="83"/>
      <c r="F143" s="103"/>
      <c r="G143" s="83"/>
      <c r="H143" s="1"/>
      <c r="I143" s="40"/>
      <c r="J143" s="42"/>
      <c r="K143" s="42"/>
      <c r="L143" s="43"/>
    </row>
    <row r="144" spans="1:12" x14ac:dyDescent="0.2">
      <c r="A144" s="37" t="s">
        <v>113</v>
      </c>
      <c r="B144" s="29"/>
      <c r="C144" s="61"/>
      <c r="D144" s="79"/>
      <c r="E144" s="81">
        <f>D145+D146</f>
        <v>5000</v>
      </c>
      <c r="F144" s="102">
        <f>F145+F146</f>
        <v>0</v>
      </c>
      <c r="G144" s="81"/>
      <c r="H144" s="1"/>
      <c r="I144" s="40"/>
      <c r="J144" s="42"/>
      <c r="K144" s="42"/>
      <c r="L144" s="43"/>
    </row>
    <row r="145" spans="1:12" x14ac:dyDescent="0.2">
      <c r="A145" s="62" t="s">
        <v>218</v>
      </c>
      <c r="B145" s="63"/>
      <c r="C145" s="64"/>
      <c r="D145" s="82">
        <v>2500</v>
      </c>
      <c r="E145" s="83"/>
      <c r="F145" s="103"/>
      <c r="G145" s="83"/>
      <c r="H145" s="1"/>
      <c r="I145" s="40"/>
      <c r="J145" s="42"/>
      <c r="K145" s="42"/>
      <c r="L145" s="43"/>
    </row>
    <row r="146" spans="1:12" x14ac:dyDescent="0.2">
      <c r="A146" s="62" t="s">
        <v>244</v>
      </c>
      <c r="B146" s="63"/>
      <c r="C146" s="64"/>
      <c r="D146" s="82">
        <v>2500</v>
      </c>
      <c r="E146" s="83"/>
      <c r="F146" s="103"/>
      <c r="G146" s="83"/>
      <c r="H146" s="1"/>
      <c r="I146" s="40"/>
      <c r="J146" s="42"/>
      <c r="K146" s="42"/>
      <c r="L146" s="43"/>
    </row>
    <row r="147" spans="1:12" x14ac:dyDescent="0.2">
      <c r="A147" s="36" t="s">
        <v>173</v>
      </c>
      <c r="B147" s="29"/>
      <c r="C147" s="61"/>
      <c r="D147" s="84"/>
      <c r="E147" s="81">
        <f>D148</f>
        <v>10000</v>
      </c>
      <c r="F147" s="102"/>
      <c r="G147" s="81"/>
      <c r="H147" s="1"/>
      <c r="I147" s="40"/>
      <c r="J147" s="42"/>
      <c r="K147" s="42"/>
      <c r="L147" s="43"/>
    </row>
    <row r="148" spans="1:12" x14ac:dyDescent="0.2">
      <c r="A148" s="65" t="s">
        <v>219</v>
      </c>
      <c r="B148" s="66"/>
      <c r="C148" s="67"/>
      <c r="D148" s="85">
        <v>10000</v>
      </c>
      <c r="E148" s="86"/>
      <c r="F148" s="104">
        <f>-4760</f>
        <v>-4760</v>
      </c>
      <c r="G148" s="86">
        <f>D148+F148</f>
        <v>5240</v>
      </c>
      <c r="H148" s="1"/>
      <c r="I148" s="40"/>
      <c r="J148" s="42"/>
      <c r="K148" s="42"/>
      <c r="L148" s="43"/>
    </row>
    <row r="149" spans="1:12" x14ac:dyDescent="0.2">
      <c r="A149" s="37" t="s">
        <v>174</v>
      </c>
      <c r="B149" s="29"/>
      <c r="C149" s="61"/>
      <c r="D149" s="87"/>
      <c r="E149" s="81">
        <f>SUM(D150:D152)</f>
        <v>5850</v>
      </c>
      <c r="F149" s="102">
        <f>F150+F151+F152</f>
        <v>0</v>
      </c>
      <c r="G149" s="81"/>
      <c r="H149" s="1"/>
      <c r="I149" s="40"/>
      <c r="J149" s="42"/>
      <c r="K149" s="42"/>
      <c r="L149" s="43"/>
    </row>
    <row r="150" spans="1:12" x14ac:dyDescent="0.2">
      <c r="A150" s="65" t="s">
        <v>220</v>
      </c>
      <c r="B150" s="66"/>
      <c r="C150" s="67"/>
      <c r="D150" s="85">
        <v>1200</v>
      </c>
      <c r="E150" s="86"/>
      <c r="F150" s="104"/>
      <c r="G150" s="86"/>
      <c r="H150" s="1"/>
      <c r="I150" s="40"/>
      <c r="J150" s="42"/>
      <c r="K150" s="42"/>
      <c r="L150" s="43"/>
    </row>
    <row r="151" spans="1:12" x14ac:dyDescent="0.2">
      <c r="A151" s="65" t="s">
        <v>221</v>
      </c>
      <c r="B151" s="66"/>
      <c r="C151" s="67"/>
      <c r="D151" s="85">
        <v>1950</v>
      </c>
      <c r="E151" s="86"/>
      <c r="F151" s="104"/>
      <c r="G151" s="86"/>
      <c r="H151" s="1"/>
      <c r="I151" s="40"/>
      <c r="J151" s="42"/>
      <c r="K151" s="42"/>
      <c r="L151" s="43"/>
    </row>
    <row r="152" spans="1:12" x14ac:dyDescent="0.2">
      <c r="A152" s="65" t="s">
        <v>222</v>
      </c>
      <c r="B152" s="66"/>
      <c r="C152" s="67"/>
      <c r="D152" s="85">
        <v>2700</v>
      </c>
      <c r="E152" s="86"/>
      <c r="F152" s="104"/>
      <c r="G152" s="86"/>
      <c r="H152" s="1"/>
      <c r="I152" s="40"/>
      <c r="J152" s="42"/>
      <c r="K152" s="42"/>
      <c r="L152" s="43"/>
    </row>
    <row r="153" spans="1:12" x14ac:dyDescent="0.2">
      <c r="A153" s="36" t="s">
        <v>175</v>
      </c>
      <c r="B153" s="29"/>
      <c r="C153" s="61"/>
      <c r="D153" s="84"/>
      <c r="E153" s="81">
        <f>D154</f>
        <v>1549</v>
      </c>
      <c r="F153" s="102"/>
      <c r="G153" s="81"/>
      <c r="H153" s="1"/>
      <c r="I153" s="40"/>
      <c r="J153" s="42"/>
      <c r="K153" s="42"/>
      <c r="L153" s="43"/>
    </row>
    <row r="154" spans="1:12" x14ac:dyDescent="0.2">
      <c r="A154" s="65" t="s">
        <v>223</v>
      </c>
      <c r="B154" s="66"/>
      <c r="C154" s="67"/>
      <c r="D154" s="85">
        <v>1549</v>
      </c>
      <c r="E154" s="86"/>
      <c r="F154" s="104"/>
      <c r="G154" s="86"/>
      <c r="H154" s="1"/>
      <c r="I154" s="40"/>
      <c r="J154" s="42"/>
      <c r="K154" s="42"/>
      <c r="L154" s="43"/>
    </row>
    <row r="155" spans="1:12" x14ac:dyDescent="0.2">
      <c r="A155" s="37" t="s">
        <v>188</v>
      </c>
      <c r="B155" s="29"/>
      <c r="C155" s="61"/>
      <c r="D155" s="79"/>
      <c r="E155" s="81">
        <f>SUM(D156:D157)</f>
        <v>11000</v>
      </c>
      <c r="F155" s="102">
        <f>F156+F157</f>
        <v>0</v>
      </c>
      <c r="G155" s="81"/>
      <c r="H155" s="1"/>
      <c r="I155" s="40"/>
      <c r="J155" s="42"/>
      <c r="K155" s="42"/>
      <c r="L155" s="43"/>
    </row>
    <row r="156" spans="1:12" x14ac:dyDescent="0.2">
      <c r="A156" s="62" t="s">
        <v>224</v>
      </c>
      <c r="B156" s="63"/>
      <c r="C156" s="64"/>
      <c r="D156" s="82">
        <v>5500</v>
      </c>
      <c r="E156" s="83"/>
      <c r="F156" s="103"/>
      <c r="G156" s="83"/>
      <c r="H156" s="1"/>
      <c r="I156" s="40"/>
      <c r="J156" s="42"/>
      <c r="K156" s="42"/>
      <c r="L156" s="43"/>
    </row>
    <row r="157" spans="1:12" x14ac:dyDescent="0.2">
      <c r="A157" s="62" t="s">
        <v>225</v>
      </c>
      <c r="B157" s="63"/>
      <c r="C157" s="64"/>
      <c r="D157" s="82">
        <v>5500</v>
      </c>
      <c r="E157" s="83"/>
      <c r="F157" s="103"/>
      <c r="G157" s="83"/>
      <c r="H157" s="1"/>
      <c r="I157" s="40"/>
      <c r="J157" s="42"/>
      <c r="K157" s="42"/>
      <c r="L157" s="43"/>
    </row>
    <row r="158" spans="1:12" x14ac:dyDescent="0.2">
      <c r="A158" s="36" t="s">
        <v>176</v>
      </c>
      <c r="B158" s="29"/>
      <c r="C158" s="61"/>
      <c r="D158" s="84"/>
      <c r="E158" s="81">
        <f>D159</f>
        <v>2018.09</v>
      </c>
      <c r="F158" s="102"/>
      <c r="G158" s="81"/>
      <c r="H158" s="1"/>
      <c r="I158" s="40"/>
      <c r="J158" s="42"/>
      <c r="K158" s="42"/>
      <c r="L158" s="43"/>
    </row>
    <row r="159" spans="1:12" x14ac:dyDescent="0.2">
      <c r="A159" s="65" t="s">
        <v>226</v>
      </c>
      <c r="B159" s="66"/>
      <c r="C159" s="67"/>
      <c r="D159" s="85">
        <v>2018.09</v>
      </c>
      <c r="E159" s="86"/>
      <c r="F159" s="104"/>
      <c r="G159" s="86"/>
      <c r="H159" s="1"/>
      <c r="I159" s="44"/>
      <c r="J159" s="42"/>
      <c r="K159" s="42"/>
      <c r="L159" s="43"/>
    </row>
    <row r="160" spans="1:12" x14ac:dyDescent="0.2">
      <c r="A160" s="36" t="s">
        <v>110</v>
      </c>
      <c r="B160" s="29"/>
      <c r="C160" s="61"/>
      <c r="D160" s="84"/>
      <c r="E160" s="81">
        <f>D161</f>
        <v>4000</v>
      </c>
      <c r="F160" s="102"/>
      <c r="G160" s="81"/>
      <c r="H160" s="1"/>
      <c r="I160" s="40"/>
      <c r="J160" s="42"/>
      <c r="K160" s="42"/>
      <c r="L160" s="43"/>
    </row>
    <row r="161" spans="1:12" x14ac:dyDescent="0.2">
      <c r="A161" s="65" t="s">
        <v>242</v>
      </c>
      <c r="B161" s="66"/>
      <c r="C161" s="67"/>
      <c r="D161" s="85">
        <v>4000</v>
      </c>
      <c r="E161" s="86"/>
      <c r="F161" s="104"/>
      <c r="G161" s="86"/>
      <c r="H161" s="1"/>
      <c r="I161" s="44"/>
      <c r="J161" s="42"/>
      <c r="K161" s="42"/>
      <c r="L161" s="43"/>
    </row>
    <row r="162" spans="1:12" x14ac:dyDescent="0.2">
      <c r="A162" s="36" t="s">
        <v>114</v>
      </c>
      <c r="B162" s="29"/>
      <c r="C162" s="61"/>
      <c r="D162" s="84"/>
      <c r="E162" s="81">
        <f>D163</f>
        <v>4000</v>
      </c>
      <c r="F162" s="102"/>
      <c r="G162" s="81"/>
      <c r="H162" s="1"/>
      <c r="I162" s="41"/>
      <c r="J162" s="42"/>
      <c r="K162" s="42"/>
      <c r="L162" s="43"/>
    </row>
    <row r="163" spans="1:12" x14ac:dyDescent="0.2">
      <c r="A163" s="62" t="s">
        <v>227</v>
      </c>
      <c r="B163" s="63"/>
      <c r="C163" s="64"/>
      <c r="D163" s="82">
        <v>4000</v>
      </c>
      <c r="E163" s="83"/>
      <c r="F163" s="103"/>
      <c r="G163" s="83"/>
      <c r="H163" s="1"/>
      <c r="I163" s="44"/>
      <c r="J163" s="42"/>
      <c r="K163" s="42"/>
      <c r="L163" s="43"/>
    </row>
    <row r="164" spans="1:12" x14ac:dyDescent="0.2">
      <c r="A164" s="37" t="s">
        <v>177</v>
      </c>
      <c r="B164" s="29"/>
      <c r="C164" s="61"/>
      <c r="D164" s="87"/>
      <c r="E164" s="81">
        <f>D165</f>
        <v>8000</v>
      </c>
      <c r="F164" s="102"/>
      <c r="G164" s="81"/>
      <c r="H164" s="1"/>
      <c r="I164" s="40"/>
      <c r="J164" s="42"/>
      <c r="K164" s="42"/>
      <c r="L164" s="43"/>
    </row>
    <row r="165" spans="1:12" x14ac:dyDescent="0.2">
      <c r="A165" s="65" t="s">
        <v>219</v>
      </c>
      <c r="B165" s="66"/>
      <c r="C165" s="67"/>
      <c r="D165" s="85">
        <v>8000</v>
      </c>
      <c r="E165" s="86"/>
      <c r="F165" s="104"/>
      <c r="G165" s="86"/>
      <c r="H165" s="1"/>
      <c r="I165" s="44"/>
      <c r="J165" s="42"/>
      <c r="K165" s="42"/>
      <c r="L165" s="43"/>
    </row>
    <row r="166" spans="1:12" x14ac:dyDescent="0.2">
      <c r="A166" s="36" t="s">
        <v>189</v>
      </c>
      <c r="B166" s="29"/>
      <c r="C166" s="61"/>
      <c r="D166" s="84"/>
      <c r="E166" s="81">
        <f>D167+D168</f>
        <v>7000</v>
      </c>
      <c r="F166" s="102">
        <f>F167+F168</f>
        <v>0</v>
      </c>
      <c r="G166" s="81"/>
      <c r="H166" s="1"/>
      <c r="I166" s="41"/>
      <c r="J166" s="42"/>
      <c r="K166" s="42"/>
      <c r="L166" s="43"/>
    </row>
    <row r="167" spans="1:12" x14ac:dyDescent="0.2">
      <c r="A167" s="62" t="s">
        <v>229</v>
      </c>
      <c r="B167" s="63"/>
      <c r="C167" s="64"/>
      <c r="D167" s="82">
        <v>2000</v>
      </c>
      <c r="E167" s="83"/>
      <c r="F167" s="103"/>
      <c r="G167" s="83"/>
      <c r="H167" s="1"/>
      <c r="I167" s="40"/>
      <c r="J167" s="42"/>
      <c r="K167" s="42"/>
      <c r="L167" s="43"/>
    </row>
    <row r="168" spans="1:12" x14ac:dyDescent="0.2">
      <c r="A168" s="65" t="s">
        <v>228</v>
      </c>
      <c r="B168" s="66"/>
      <c r="C168" s="67"/>
      <c r="D168" s="85">
        <v>5000</v>
      </c>
      <c r="E168" s="86"/>
      <c r="F168" s="104"/>
      <c r="G168" s="86"/>
      <c r="H168" s="1"/>
      <c r="I168" s="40"/>
      <c r="J168" s="42"/>
      <c r="K168" s="42"/>
      <c r="L168" s="43"/>
    </row>
    <row r="169" spans="1:12" x14ac:dyDescent="0.2">
      <c r="A169" s="36" t="s">
        <v>178</v>
      </c>
      <c r="B169" s="29"/>
      <c r="C169" s="61"/>
      <c r="D169" s="79"/>
      <c r="E169" s="81">
        <f>D170+D171</f>
        <v>10000</v>
      </c>
      <c r="F169" s="102">
        <f>F170+F171</f>
        <v>0</v>
      </c>
      <c r="G169" s="81"/>
      <c r="H169" s="1"/>
      <c r="I169" s="40"/>
      <c r="J169" s="42"/>
      <c r="K169" s="42"/>
      <c r="L169" s="43"/>
    </row>
    <row r="170" spans="1:12" x14ac:dyDescent="0.2">
      <c r="A170" s="62" t="s">
        <v>230</v>
      </c>
      <c r="B170" s="63"/>
      <c r="C170" s="64"/>
      <c r="D170" s="82">
        <v>1000</v>
      </c>
      <c r="E170" s="83"/>
      <c r="F170" s="103"/>
      <c r="G170" s="83"/>
      <c r="H170" s="1"/>
      <c r="I170" s="44"/>
      <c r="J170" s="42"/>
      <c r="K170" s="42"/>
      <c r="L170" s="43"/>
    </row>
    <row r="171" spans="1:12" x14ac:dyDescent="0.2">
      <c r="A171" s="62" t="s">
        <v>246</v>
      </c>
      <c r="B171" s="63"/>
      <c r="C171" s="64"/>
      <c r="D171" s="82">
        <v>9000</v>
      </c>
      <c r="E171" s="83"/>
      <c r="F171" s="103"/>
      <c r="G171" s="83"/>
      <c r="H171" s="1"/>
      <c r="I171" s="44"/>
      <c r="J171" s="42"/>
      <c r="K171" s="42"/>
      <c r="L171" s="43"/>
    </row>
    <row r="172" spans="1:12" x14ac:dyDescent="0.2">
      <c r="A172" s="37" t="s">
        <v>179</v>
      </c>
      <c r="B172" s="29"/>
      <c r="C172" s="61"/>
      <c r="D172" s="87"/>
      <c r="E172" s="81">
        <f>D173</f>
        <v>2150</v>
      </c>
      <c r="F172" s="102"/>
      <c r="G172" s="81"/>
      <c r="H172" s="1"/>
      <c r="I172" s="40"/>
      <c r="J172" s="42"/>
      <c r="K172" s="42"/>
      <c r="L172" s="43"/>
    </row>
    <row r="173" spans="1:12" x14ac:dyDescent="0.2">
      <c r="A173" s="65" t="s">
        <v>231</v>
      </c>
      <c r="B173" s="66"/>
      <c r="C173" s="67"/>
      <c r="D173" s="85">
        <v>2150</v>
      </c>
      <c r="E173" s="86"/>
      <c r="F173" s="104"/>
      <c r="G173" s="86"/>
      <c r="H173" s="1"/>
      <c r="I173" s="44"/>
      <c r="J173" s="42"/>
      <c r="K173" s="42"/>
      <c r="L173" s="43"/>
    </row>
    <row r="174" spans="1:12" x14ac:dyDescent="0.2">
      <c r="A174" s="37" t="s">
        <v>180</v>
      </c>
      <c r="B174" s="29"/>
      <c r="C174" s="61"/>
      <c r="D174" s="87"/>
      <c r="E174" s="81">
        <f>D175</f>
        <v>7000</v>
      </c>
      <c r="F174" s="102"/>
      <c r="G174" s="81"/>
      <c r="H174" s="1"/>
      <c r="I174" s="40"/>
      <c r="J174" s="42"/>
      <c r="K174" s="42"/>
      <c r="L174" s="43"/>
    </row>
    <row r="175" spans="1:12" x14ac:dyDescent="0.2">
      <c r="A175" s="65" t="s">
        <v>232</v>
      </c>
      <c r="B175" s="66"/>
      <c r="C175" s="67"/>
      <c r="D175" s="85">
        <v>7000</v>
      </c>
      <c r="E175" s="86"/>
      <c r="F175" s="104"/>
      <c r="G175" s="86"/>
      <c r="H175" s="1"/>
      <c r="I175" s="44"/>
      <c r="J175" s="42"/>
      <c r="K175" s="42"/>
      <c r="L175" s="43"/>
    </row>
    <row r="176" spans="1:12" x14ac:dyDescent="0.2">
      <c r="A176" s="37" t="s">
        <v>181</v>
      </c>
      <c r="B176" s="29"/>
      <c r="C176" s="61"/>
      <c r="D176" s="87"/>
      <c r="E176" s="81">
        <f>D177</f>
        <v>7000</v>
      </c>
      <c r="F176" s="102"/>
      <c r="G176" s="81"/>
      <c r="H176" s="1"/>
      <c r="I176" s="40"/>
      <c r="J176" s="42"/>
      <c r="K176" s="42"/>
      <c r="L176" s="43"/>
    </row>
    <row r="177" spans="1:12" x14ac:dyDescent="0.2">
      <c r="A177" s="65" t="s">
        <v>233</v>
      </c>
      <c r="B177" s="66"/>
      <c r="C177" s="67"/>
      <c r="D177" s="85">
        <v>7000</v>
      </c>
      <c r="E177" s="86"/>
      <c r="F177" s="104"/>
      <c r="G177" s="86"/>
      <c r="H177" s="1"/>
      <c r="I177" s="44"/>
      <c r="J177" s="42"/>
      <c r="K177" s="42"/>
      <c r="L177" s="43"/>
    </row>
    <row r="178" spans="1:12" x14ac:dyDescent="0.2">
      <c r="A178" s="36" t="s">
        <v>182</v>
      </c>
      <c r="B178" s="29"/>
      <c r="C178" s="61"/>
      <c r="D178" s="84"/>
      <c r="E178" s="81">
        <f>D179</f>
        <v>5460</v>
      </c>
      <c r="F178" s="102"/>
      <c r="G178" s="81"/>
      <c r="H178" s="1"/>
      <c r="I178" s="40"/>
      <c r="J178" s="42"/>
      <c r="K178" s="42"/>
      <c r="L178" s="43"/>
    </row>
    <row r="179" spans="1:12" x14ac:dyDescent="0.2">
      <c r="A179" s="65" t="s">
        <v>234</v>
      </c>
      <c r="B179" s="66"/>
      <c r="C179" s="67"/>
      <c r="D179" s="85">
        <v>5460</v>
      </c>
      <c r="E179" s="86"/>
      <c r="F179" s="104"/>
      <c r="G179" s="86"/>
      <c r="H179" s="1"/>
      <c r="I179" s="44"/>
      <c r="J179" s="42"/>
      <c r="K179" s="42"/>
      <c r="L179" s="43"/>
    </row>
    <row r="180" spans="1:12" x14ac:dyDescent="0.2">
      <c r="A180" s="36" t="s">
        <v>183</v>
      </c>
      <c r="B180" s="29"/>
      <c r="C180" s="61"/>
      <c r="D180" s="79"/>
      <c r="E180" s="81">
        <f>SUM(D181:D182)</f>
        <v>7000</v>
      </c>
      <c r="F180" s="102">
        <f>F181+F182</f>
        <v>0</v>
      </c>
      <c r="G180" s="81"/>
      <c r="H180" s="1"/>
      <c r="I180" s="40"/>
      <c r="J180" s="42"/>
      <c r="K180" s="42"/>
      <c r="L180" s="43"/>
    </row>
    <row r="181" spans="1:12" x14ac:dyDescent="0.2">
      <c r="A181" s="62" t="s">
        <v>235</v>
      </c>
      <c r="B181" s="63"/>
      <c r="C181" s="64"/>
      <c r="D181" s="82">
        <v>5000</v>
      </c>
      <c r="E181" s="83"/>
      <c r="F181" s="103"/>
      <c r="G181" s="83"/>
      <c r="H181" s="1"/>
      <c r="I181" s="44"/>
      <c r="J181" s="42"/>
      <c r="K181" s="42"/>
      <c r="L181" s="43"/>
    </row>
    <row r="182" spans="1:12" x14ac:dyDescent="0.2">
      <c r="A182" s="62" t="s">
        <v>236</v>
      </c>
      <c r="B182" s="63"/>
      <c r="C182" s="64"/>
      <c r="D182" s="82">
        <v>2000</v>
      </c>
      <c r="E182" s="83"/>
      <c r="F182" s="103"/>
      <c r="G182" s="83"/>
      <c r="H182" s="1"/>
      <c r="I182" s="44"/>
      <c r="J182" s="42"/>
      <c r="K182" s="42"/>
      <c r="L182" s="43"/>
    </row>
    <row r="183" spans="1:12" x14ac:dyDescent="0.2">
      <c r="A183" s="37" t="s">
        <v>184</v>
      </c>
      <c r="B183" s="29"/>
      <c r="C183" s="61"/>
      <c r="D183" s="87"/>
      <c r="E183" s="81">
        <f>D184</f>
        <v>5650</v>
      </c>
      <c r="F183" s="102"/>
      <c r="G183" s="81"/>
      <c r="H183" s="1"/>
      <c r="I183" s="41"/>
      <c r="J183" s="42"/>
      <c r="K183" s="42"/>
      <c r="L183" s="43"/>
    </row>
    <row r="184" spans="1:12" x14ac:dyDescent="0.2">
      <c r="A184" s="62" t="s">
        <v>237</v>
      </c>
      <c r="B184" s="63"/>
      <c r="C184" s="64"/>
      <c r="D184" s="82">
        <v>5650</v>
      </c>
      <c r="E184" s="83"/>
      <c r="F184" s="103"/>
      <c r="G184" s="83"/>
      <c r="H184" s="1"/>
      <c r="I184" s="44"/>
      <c r="J184" s="42"/>
      <c r="K184" s="42"/>
      <c r="L184" s="43"/>
    </row>
    <row r="185" spans="1:12" x14ac:dyDescent="0.2">
      <c r="A185" s="37" t="s">
        <v>185</v>
      </c>
      <c r="B185" s="29"/>
      <c r="C185" s="61"/>
      <c r="D185" s="87"/>
      <c r="E185" s="81">
        <f>D186</f>
        <v>7300</v>
      </c>
      <c r="F185" s="102"/>
      <c r="G185" s="81"/>
      <c r="H185" s="1"/>
      <c r="I185" s="41"/>
      <c r="J185" s="42"/>
      <c r="K185" s="42"/>
      <c r="L185" s="43"/>
    </row>
    <row r="186" spans="1:12" x14ac:dyDescent="0.2">
      <c r="A186" s="62" t="s">
        <v>238</v>
      </c>
      <c r="B186" s="63"/>
      <c r="C186" s="64"/>
      <c r="D186" s="82">
        <v>7300</v>
      </c>
      <c r="E186" s="83"/>
      <c r="F186" s="103"/>
      <c r="G186" s="83"/>
      <c r="H186" s="1"/>
      <c r="I186" s="44"/>
      <c r="J186" s="42"/>
      <c r="K186" s="42"/>
      <c r="L186" s="43"/>
    </row>
    <row r="187" spans="1:12" x14ac:dyDescent="0.2">
      <c r="A187" s="36" t="s">
        <v>186</v>
      </c>
      <c r="B187" s="29"/>
      <c r="C187" s="61"/>
      <c r="D187" s="84"/>
      <c r="E187" s="81">
        <f>D188</f>
        <v>4686</v>
      </c>
      <c r="F187" s="102"/>
      <c r="G187" s="81"/>
      <c r="H187" s="1"/>
      <c r="I187" s="40"/>
      <c r="J187" s="42"/>
      <c r="K187" s="42"/>
      <c r="L187" s="43"/>
    </row>
    <row r="188" spans="1:12" x14ac:dyDescent="0.2">
      <c r="A188" s="65" t="s">
        <v>248</v>
      </c>
      <c r="B188" s="66"/>
      <c r="C188" s="67"/>
      <c r="D188" s="85">
        <v>4686</v>
      </c>
      <c r="E188" s="86"/>
      <c r="F188" s="104"/>
      <c r="G188" s="86"/>
      <c r="H188" s="1"/>
      <c r="I188" s="44"/>
      <c r="J188" s="42"/>
      <c r="K188" s="42"/>
      <c r="L188" s="43"/>
    </row>
    <row r="189" spans="1:12" x14ac:dyDescent="0.2">
      <c r="A189" s="36" t="s">
        <v>187</v>
      </c>
      <c r="B189" s="29"/>
      <c r="C189" s="61"/>
      <c r="D189" s="84"/>
      <c r="E189" s="81">
        <f>D190</f>
        <v>9000</v>
      </c>
      <c r="F189" s="102"/>
      <c r="G189" s="81"/>
      <c r="H189" s="1"/>
      <c r="I189" s="40"/>
      <c r="J189" s="42"/>
      <c r="K189" s="42"/>
      <c r="L189" s="43"/>
    </row>
    <row r="190" spans="1:12" x14ac:dyDescent="0.2">
      <c r="A190" s="65" t="s">
        <v>239</v>
      </c>
      <c r="B190" s="66"/>
      <c r="C190" s="68"/>
      <c r="D190" s="85">
        <v>9000</v>
      </c>
      <c r="E190" s="88"/>
      <c r="F190" s="105"/>
      <c r="G190" s="88"/>
      <c r="H190" s="1"/>
      <c r="I190" s="41"/>
      <c r="J190" s="43"/>
      <c r="K190" s="43"/>
      <c r="L190" s="43"/>
    </row>
    <row r="191" spans="1:12" x14ac:dyDescent="0.2">
      <c r="A191" s="26" t="s">
        <v>115</v>
      </c>
      <c r="B191" s="26" t="s">
        <v>116</v>
      </c>
      <c r="C191" s="26"/>
      <c r="D191" s="76"/>
      <c r="E191" s="76"/>
      <c r="F191" s="100"/>
      <c r="G191" s="76">
        <f>E192</f>
        <v>35681.279999999999</v>
      </c>
      <c r="H191" s="50"/>
      <c r="I191" s="41"/>
      <c r="J191" s="45"/>
      <c r="K191" s="43"/>
      <c r="L191" s="43"/>
    </row>
    <row r="192" spans="1:12" x14ac:dyDescent="0.2">
      <c r="A192" s="4" t="s">
        <v>117</v>
      </c>
      <c r="B192" s="4" t="s">
        <v>116</v>
      </c>
      <c r="C192" s="4" t="s">
        <v>118</v>
      </c>
      <c r="D192" s="70"/>
      <c r="E192" s="70">
        <f>35467+214.28</f>
        <v>35681.279999999999</v>
      </c>
      <c r="F192" s="96"/>
      <c r="G192" s="70"/>
      <c r="H192" s="1"/>
      <c r="I192" s="41"/>
      <c r="J192" s="43"/>
      <c r="K192" s="43"/>
      <c r="L192" s="43"/>
    </row>
    <row r="193" spans="1:12" x14ac:dyDescent="0.2">
      <c r="A193" s="26" t="s">
        <v>19</v>
      </c>
      <c r="B193" s="26" t="s">
        <v>119</v>
      </c>
      <c r="C193" s="26"/>
      <c r="D193" s="76"/>
      <c r="E193" s="76"/>
      <c r="F193" s="100">
        <f>F194+F195+F196</f>
        <v>0</v>
      </c>
      <c r="G193" s="76">
        <f>SUM(D194:D196)</f>
        <v>51297.1</v>
      </c>
      <c r="H193" s="50"/>
      <c r="I193" s="46"/>
      <c r="J193" s="45"/>
      <c r="K193" s="43"/>
      <c r="L193" s="43"/>
    </row>
    <row r="194" spans="1:12" x14ac:dyDescent="0.2">
      <c r="A194" s="4" t="s">
        <v>120</v>
      </c>
      <c r="B194" s="4" t="s">
        <v>119</v>
      </c>
      <c r="C194" s="4" t="s">
        <v>121</v>
      </c>
      <c r="D194" s="71">
        <v>500</v>
      </c>
      <c r="E194" s="70"/>
      <c r="F194" s="96"/>
      <c r="G194" s="70"/>
      <c r="H194" s="10"/>
      <c r="I194" s="41"/>
      <c r="J194" s="43"/>
      <c r="K194" s="43"/>
      <c r="L194" s="43"/>
    </row>
    <row r="195" spans="1:12" x14ac:dyDescent="0.2">
      <c r="A195" s="4" t="s">
        <v>122</v>
      </c>
      <c r="B195" s="4" t="s">
        <v>119</v>
      </c>
      <c r="C195" s="4" t="s">
        <v>123</v>
      </c>
      <c r="D195" s="71">
        <v>35713.5</v>
      </c>
      <c r="E195" s="70"/>
      <c r="F195" s="96"/>
      <c r="G195" s="70"/>
      <c r="H195" s="35"/>
      <c r="I195" s="41"/>
      <c r="J195" s="43"/>
      <c r="K195" s="43"/>
      <c r="L195" s="43"/>
    </row>
    <row r="196" spans="1:12" x14ac:dyDescent="0.2">
      <c r="A196" s="7" t="s">
        <v>126</v>
      </c>
      <c r="B196" s="7" t="s">
        <v>119</v>
      </c>
      <c r="C196" s="7" t="s">
        <v>124</v>
      </c>
      <c r="D196" s="71">
        <f>13785.4+1298.2</f>
        <v>15083.6</v>
      </c>
      <c r="E196" s="89"/>
      <c r="F196" s="106"/>
      <c r="G196" s="89"/>
      <c r="H196" s="1"/>
      <c r="I196" s="41"/>
      <c r="J196" s="43"/>
      <c r="K196" s="43"/>
      <c r="L196" s="43"/>
    </row>
    <row r="197" spans="1:12" x14ac:dyDescent="0.2">
      <c r="A197" s="4" t="s">
        <v>127</v>
      </c>
      <c r="B197" s="4"/>
      <c r="C197" s="4"/>
      <c r="D197" s="8"/>
      <c r="E197" s="4"/>
      <c r="F197" s="107"/>
      <c r="G197" s="4"/>
      <c r="H197" s="1"/>
      <c r="I197" s="41"/>
      <c r="J197" s="43"/>
      <c r="K197" s="43"/>
      <c r="L197" s="43"/>
    </row>
    <row r="198" spans="1:12" x14ac:dyDescent="0.2">
      <c r="A198" s="51" t="s">
        <v>128</v>
      </c>
      <c r="B198" s="51"/>
      <c r="C198" s="51"/>
      <c r="D198" s="51"/>
      <c r="E198" s="51"/>
      <c r="F198" s="116">
        <f>F10+F57+F59+F91+F191+F193</f>
        <v>-20834.800000000003</v>
      </c>
      <c r="G198" s="52">
        <f>SUM(G10:G197)</f>
        <v>1158281.4800000002</v>
      </c>
      <c r="H198" s="53"/>
      <c r="I198" s="41"/>
      <c r="J198" s="45"/>
      <c r="K198" s="43"/>
      <c r="L198" s="43"/>
    </row>
    <row r="204" spans="1:12" x14ac:dyDescent="0.2">
      <c r="A204" s="109" t="s">
        <v>255</v>
      </c>
      <c r="B204" s="110"/>
    </row>
    <row r="205" spans="1:12" x14ac:dyDescent="0.2">
      <c r="A205" s="111" t="s">
        <v>262</v>
      </c>
      <c r="B205" s="112">
        <v>330057.78000000003</v>
      </c>
    </row>
    <row r="206" spans="1:12" x14ac:dyDescent="0.2">
      <c r="A206" s="113" t="s">
        <v>256</v>
      </c>
      <c r="B206" s="114">
        <f>135467+35681.28</f>
        <v>171148.28</v>
      </c>
    </row>
    <row r="207" spans="1:12" x14ac:dyDescent="0.2">
      <c r="A207" s="113" t="s">
        <v>257</v>
      </c>
      <c r="B207" s="114">
        <f>-5124.52-1849.33-2000-379.57-1500-23.28-15.52-12.07-188.2-64.77</f>
        <v>-11157.260000000002</v>
      </c>
    </row>
    <row r="208" spans="1:12" x14ac:dyDescent="0.2">
      <c r="A208" s="113" t="s">
        <v>258</v>
      </c>
      <c r="B208" s="114">
        <f>B205-B206</f>
        <v>158909.50000000003</v>
      </c>
    </row>
    <row r="209" spans="1:2" x14ac:dyDescent="0.2">
      <c r="A209" s="113" t="s">
        <v>263</v>
      </c>
      <c r="B209" s="114">
        <v>642065</v>
      </c>
    </row>
    <row r="210" spans="1:2" x14ac:dyDescent="0.2">
      <c r="A210" s="113" t="s">
        <v>259</v>
      </c>
      <c r="B210" s="114">
        <f>F198</f>
        <v>-20834.800000000003</v>
      </c>
    </row>
    <row r="211" spans="1:2" x14ac:dyDescent="0.2">
      <c r="A211" s="113" t="s">
        <v>260</v>
      </c>
      <c r="B211" s="114">
        <v>-14414.11</v>
      </c>
    </row>
    <row r="212" spans="1:2" x14ac:dyDescent="0.2">
      <c r="A212" s="113" t="s">
        <v>261</v>
      </c>
      <c r="B212" s="114">
        <f>B205+B207+B209+B210+B211</f>
        <v>925716.61</v>
      </c>
    </row>
    <row r="213" spans="1:2" x14ac:dyDescent="0.2">
      <c r="A213" s="113"/>
      <c r="B213" s="115"/>
    </row>
  </sheetData>
  <mergeCells count="1">
    <mergeCell ref="A1:G1"/>
  </mergeCells>
  <phoneticPr fontId="12" type="noConversion"/>
  <pageMargins left="0.7" right="0.7" top="0.75" bottom="0.75" header="0.3" footer="0.3"/>
  <pageSetup scale="61" fitToHeight="10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8" workbookViewId="0">
      <selection activeCell="A8" sqref="A8"/>
    </sheetView>
  </sheetViews>
  <sheetFormatPr baseColWidth="10" defaultRowHeight="16" x14ac:dyDescent="0.2"/>
  <cols>
    <col min="1" max="1" width="48" bestFit="1" customWidth="1"/>
    <col min="2" max="2" width="20.5" customWidth="1"/>
  </cols>
  <sheetData>
    <row r="1" spans="1:11" x14ac:dyDescent="0.2">
      <c r="A1" s="26" t="s">
        <v>107</v>
      </c>
      <c r="B1" s="26" t="s">
        <v>108</v>
      </c>
      <c r="C1" s="26"/>
      <c r="D1" s="76"/>
      <c r="E1" s="80"/>
      <c r="F1" s="76">
        <f>SUM(E2:E101)</f>
        <v>231397.44999999998</v>
      </c>
      <c r="G1" s="50" t="s">
        <v>249</v>
      </c>
      <c r="H1" s="41"/>
      <c r="I1" s="45"/>
      <c r="J1" s="43"/>
    </row>
    <row r="2" spans="1:11" x14ac:dyDescent="0.2">
      <c r="A2" s="36" t="s">
        <v>154</v>
      </c>
      <c r="B2" s="29" t="s">
        <v>250</v>
      </c>
      <c r="C2" s="61"/>
      <c r="D2" s="79"/>
      <c r="E2" s="81">
        <f>D3</f>
        <v>5585.66</v>
      </c>
      <c r="F2" s="81"/>
      <c r="G2" s="1"/>
      <c r="H2" s="40"/>
      <c r="I2" s="42"/>
      <c r="J2" s="42"/>
      <c r="K2" s="43"/>
    </row>
    <row r="3" spans="1:11" x14ac:dyDescent="0.2">
      <c r="A3" s="62" t="s">
        <v>192</v>
      </c>
      <c r="B3" s="63"/>
      <c r="C3" s="64"/>
      <c r="D3" s="82">
        <v>5585.66</v>
      </c>
      <c r="E3" s="83"/>
      <c r="F3" s="83"/>
      <c r="G3" s="1"/>
      <c r="H3" s="40"/>
      <c r="I3" s="42"/>
      <c r="J3" s="42"/>
      <c r="K3" s="43"/>
    </row>
    <row r="4" spans="1:11" x14ac:dyDescent="0.2">
      <c r="A4" s="37" t="s">
        <v>155</v>
      </c>
      <c r="B4" s="29" t="s">
        <v>250</v>
      </c>
      <c r="C4" s="61"/>
      <c r="D4" s="79"/>
      <c r="E4" s="81">
        <f>D5</f>
        <v>4475.5200000000004</v>
      </c>
      <c r="F4" s="81"/>
      <c r="G4" s="1"/>
      <c r="H4" s="40"/>
      <c r="I4" s="42"/>
      <c r="J4" s="42"/>
      <c r="K4" s="43"/>
    </row>
    <row r="5" spans="1:11" x14ac:dyDescent="0.2">
      <c r="A5" s="62" t="s">
        <v>193</v>
      </c>
      <c r="B5" s="63"/>
      <c r="C5" s="64"/>
      <c r="D5" s="82">
        <v>4475.5200000000004</v>
      </c>
      <c r="E5" s="83"/>
      <c r="F5" s="83"/>
      <c r="G5" s="1"/>
      <c r="H5" s="40"/>
      <c r="I5" s="42"/>
      <c r="J5" s="42"/>
      <c r="K5" s="43"/>
    </row>
    <row r="6" spans="1:11" x14ac:dyDescent="0.2">
      <c r="A6" s="36" t="s">
        <v>152</v>
      </c>
      <c r="B6" s="29" t="s">
        <v>251</v>
      </c>
      <c r="C6" s="61"/>
      <c r="D6" s="84"/>
      <c r="E6" s="81">
        <f>D7</f>
        <v>2950</v>
      </c>
      <c r="F6" s="81"/>
      <c r="G6" s="1"/>
      <c r="H6" s="40"/>
      <c r="I6" s="42"/>
      <c r="J6" s="42"/>
      <c r="K6" s="43"/>
    </row>
    <row r="7" spans="1:11" x14ac:dyDescent="0.2">
      <c r="A7" s="65" t="s">
        <v>195</v>
      </c>
      <c r="B7" s="66"/>
      <c r="C7" s="67"/>
      <c r="D7" s="85">
        <v>2950</v>
      </c>
      <c r="E7" s="86"/>
      <c r="F7" s="86"/>
      <c r="G7" s="1"/>
      <c r="H7" s="40"/>
      <c r="I7" s="42"/>
      <c r="J7" s="42"/>
      <c r="K7" s="43"/>
    </row>
    <row r="8" spans="1:11" x14ac:dyDescent="0.2">
      <c r="A8" s="37" t="s">
        <v>249</v>
      </c>
      <c r="B8" s="29" t="s">
        <v>251</v>
      </c>
      <c r="C8" s="61"/>
      <c r="D8" s="87"/>
      <c r="E8" s="81">
        <f>D9</f>
        <v>4200</v>
      </c>
      <c r="F8" s="81"/>
      <c r="G8" s="1"/>
      <c r="H8" s="40"/>
      <c r="I8" s="42"/>
      <c r="J8" s="42"/>
      <c r="K8" s="43"/>
    </row>
    <row r="9" spans="1:11" x14ac:dyDescent="0.2">
      <c r="A9" s="65" t="s">
        <v>194</v>
      </c>
      <c r="B9" s="66"/>
      <c r="C9" s="67"/>
      <c r="D9" s="85">
        <v>4200</v>
      </c>
      <c r="E9" s="86"/>
      <c r="F9" s="86"/>
      <c r="G9" s="1"/>
      <c r="H9" s="40"/>
      <c r="I9" s="42"/>
      <c r="J9" s="42"/>
      <c r="K9" s="43"/>
    </row>
    <row r="10" spans="1:11" x14ac:dyDescent="0.2">
      <c r="A10" s="37" t="s">
        <v>157</v>
      </c>
      <c r="B10" s="29" t="s">
        <v>250</v>
      </c>
      <c r="C10" s="61"/>
      <c r="D10" s="87"/>
      <c r="E10" s="81">
        <f>D11</f>
        <v>3200</v>
      </c>
      <c r="F10" s="81"/>
      <c r="G10" s="1"/>
      <c r="H10" s="41"/>
      <c r="I10" s="42"/>
      <c r="J10" s="42"/>
      <c r="K10" s="43"/>
    </row>
    <row r="11" spans="1:11" x14ac:dyDescent="0.2">
      <c r="A11" s="62" t="s">
        <v>196</v>
      </c>
      <c r="B11" s="63"/>
      <c r="C11" s="64"/>
      <c r="D11" s="82">
        <v>3200</v>
      </c>
      <c r="E11" s="83"/>
      <c r="F11" s="83"/>
      <c r="G11" s="1"/>
      <c r="H11" s="40"/>
      <c r="I11" s="42"/>
      <c r="J11" s="42"/>
      <c r="K11" s="43"/>
    </row>
    <row r="12" spans="1:11" x14ac:dyDescent="0.2">
      <c r="A12" s="62" t="s">
        <v>197</v>
      </c>
      <c r="B12" s="63"/>
      <c r="C12" s="64"/>
      <c r="D12" s="82">
        <v>1000</v>
      </c>
      <c r="E12" s="83"/>
      <c r="F12" s="83"/>
      <c r="G12" s="1"/>
      <c r="H12" s="40"/>
      <c r="I12" s="42"/>
      <c r="J12" s="42"/>
      <c r="K12" s="43"/>
    </row>
    <row r="13" spans="1:11" x14ac:dyDescent="0.2">
      <c r="A13" s="37" t="s">
        <v>158</v>
      </c>
      <c r="B13" s="29" t="s">
        <v>251</v>
      </c>
      <c r="C13" s="61"/>
      <c r="D13" s="87"/>
      <c r="E13" s="81">
        <f>D14</f>
        <v>2260</v>
      </c>
      <c r="F13" s="81"/>
      <c r="G13" s="1"/>
      <c r="H13" s="40"/>
      <c r="I13" s="42"/>
      <c r="J13" s="42"/>
      <c r="K13" s="43"/>
    </row>
    <row r="14" spans="1:11" x14ac:dyDescent="0.2">
      <c r="A14" s="65" t="s">
        <v>198</v>
      </c>
      <c r="B14" s="66"/>
      <c r="C14" s="67"/>
      <c r="D14" s="85">
        <v>2260</v>
      </c>
      <c r="E14" s="86"/>
      <c r="F14" s="86"/>
      <c r="G14" s="1"/>
      <c r="H14" s="40"/>
      <c r="I14" s="42"/>
      <c r="J14" s="42"/>
      <c r="K14" s="43"/>
    </row>
    <row r="15" spans="1:11" x14ac:dyDescent="0.2">
      <c r="A15" s="37" t="s">
        <v>159</v>
      </c>
      <c r="B15" s="29" t="s">
        <v>251</v>
      </c>
      <c r="C15" s="61"/>
      <c r="D15" s="87"/>
      <c r="E15" s="81">
        <f>D16</f>
        <v>2800</v>
      </c>
      <c r="F15" s="81"/>
      <c r="G15" s="1"/>
      <c r="H15" s="40"/>
      <c r="I15" s="42"/>
      <c r="J15" s="42"/>
      <c r="K15" s="43"/>
    </row>
    <row r="16" spans="1:11" x14ac:dyDescent="0.2">
      <c r="A16" s="65" t="s">
        <v>199</v>
      </c>
      <c r="B16" s="66"/>
      <c r="C16" s="67"/>
      <c r="D16" s="85">
        <v>2800</v>
      </c>
      <c r="E16" s="86"/>
      <c r="F16" s="86"/>
      <c r="G16" s="1"/>
      <c r="H16" s="40"/>
      <c r="I16" s="42"/>
      <c r="J16" s="42"/>
      <c r="K16" s="43"/>
    </row>
    <row r="17" spans="1:11" x14ac:dyDescent="0.2">
      <c r="A17" s="36" t="s">
        <v>160</v>
      </c>
      <c r="B17" s="29" t="s">
        <v>251</v>
      </c>
      <c r="C17" s="61"/>
      <c r="D17" s="84"/>
      <c r="E17" s="81">
        <f>D18</f>
        <v>10000</v>
      </c>
      <c r="F17" s="81"/>
      <c r="G17" s="1"/>
      <c r="H17" s="40"/>
      <c r="I17" s="42"/>
      <c r="J17" s="42"/>
      <c r="K17" s="43"/>
    </row>
    <row r="18" spans="1:11" x14ac:dyDescent="0.2">
      <c r="A18" s="65" t="s">
        <v>200</v>
      </c>
      <c r="B18" s="66"/>
      <c r="C18" s="67"/>
      <c r="D18" s="85">
        <v>10000</v>
      </c>
      <c r="E18" s="86"/>
      <c r="F18" s="86"/>
      <c r="G18" s="1"/>
      <c r="H18" s="41"/>
      <c r="I18" s="42"/>
      <c r="J18" s="42"/>
      <c r="K18" s="43"/>
    </row>
    <row r="19" spans="1:11" x14ac:dyDescent="0.2">
      <c r="A19" s="37" t="s">
        <v>161</v>
      </c>
      <c r="B19" s="29" t="s">
        <v>251</v>
      </c>
      <c r="C19" s="61"/>
      <c r="D19" s="87"/>
      <c r="E19" s="81">
        <f>D20</f>
        <v>3688.18</v>
      </c>
      <c r="F19" s="81"/>
      <c r="G19" s="1"/>
      <c r="H19" s="40"/>
      <c r="I19" s="42"/>
      <c r="J19" s="42"/>
      <c r="K19" s="43"/>
    </row>
    <row r="20" spans="1:11" x14ac:dyDescent="0.2">
      <c r="A20" s="65" t="s">
        <v>201</v>
      </c>
      <c r="B20" s="66"/>
      <c r="C20" s="67"/>
      <c r="D20" s="85">
        <v>3688.18</v>
      </c>
      <c r="E20" s="86"/>
      <c r="F20" s="86"/>
      <c r="G20" s="1"/>
      <c r="H20" s="40"/>
      <c r="I20" s="42"/>
      <c r="J20" s="42"/>
      <c r="K20" s="43"/>
    </row>
    <row r="21" spans="1:11" x14ac:dyDescent="0.2">
      <c r="A21" s="36" t="s">
        <v>162</v>
      </c>
      <c r="B21" s="29" t="s">
        <v>250</v>
      </c>
      <c r="C21" s="61"/>
      <c r="D21" s="79"/>
      <c r="E21" s="81">
        <f>D22</f>
        <v>1400</v>
      </c>
      <c r="F21" s="81"/>
      <c r="G21" s="1"/>
      <c r="H21" s="41"/>
      <c r="I21" s="42"/>
      <c r="J21" s="42"/>
      <c r="K21" s="43"/>
    </row>
    <row r="22" spans="1:11" x14ac:dyDescent="0.2">
      <c r="A22" s="62" t="s">
        <v>202</v>
      </c>
      <c r="B22" s="63"/>
      <c r="C22" s="64"/>
      <c r="D22" s="82">
        <v>1400</v>
      </c>
      <c r="E22" s="83"/>
      <c r="F22" s="83"/>
      <c r="G22" s="1"/>
      <c r="H22" s="40"/>
      <c r="I22" s="42"/>
      <c r="J22" s="42"/>
      <c r="K22" s="43"/>
    </row>
    <row r="23" spans="1:11" x14ac:dyDescent="0.2">
      <c r="A23" s="37" t="s">
        <v>163</v>
      </c>
      <c r="B23" s="29" t="s">
        <v>252</v>
      </c>
      <c r="C23" s="61"/>
      <c r="D23" s="79"/>
      <c r="E23" s="81">
        <f>D24+D25</f>
        <v>4000</v>
      </c>
      <c r="F23" s="81"/>
      <c r="G23" s="1"/>
      <c r="H23" s="40"/>
      <c r="I23" s="42"/>
      <c r="J23" s="42"/>
      <c r="K23" s="43"/>
    </row>
    <row r="24" spans="1:11" x14ac:dyDescent="0.2">
      <c r="A24" s="62" t="s">
        <v>203</v>
      </c>
      <c r="B24" s="63"/>
      <c r="C24" s="64"/>
      <c r="D24" s="82">
        <v>3000</v>
      </c>
      <c r="E24" s="83"/>
      <c r="F24" s="83"/>
      <c r="G24" s="1"/>
      <c r="H24" s="40"/>
      <c r="I24" s="42"/>
      <c r="J24" s="42"/>
      <c r="K24" s="43"/>
    </row>
    <row r="25" spans="1:11" x14ac:dyDescent="0.2">
      <c r="A25" s="65" t="s">
        <v>204</v>
      </c>
      <c r="B25" s="66" t="s">
        <v>251</v>
      </c>
      <c r="C25" s="67"/>
      <c r="D25" s="85">
        <v>1000</v>
      </c>
      <c r="E25" s="86"/>
      <c r="F25" s="86"/>
      <c r="G25" s="1"/>
      <c r="H25" s="40"/>
      <c r="I25" s="42"/>
      <c r="J25" s="42"/>
      <c r="K25" s="43"/>
    </row>
    <row r="26" spans="1:11" x14ac:dyDescent="0.2">
      <c r="A26" s="36" t="s">
        <v>109</v>
      </c>
      <c r="B26" s="29" t="s">
        <v>251</v>
      </c>
      <c r="C26" s="61"/>
      <c r="D26" s="84"/>
      <c r="E26" s="81">
        <f>D27</f>
        <v>1275</v>
      </c>
      <c r="F26" s="81"/>
      <c r="G26" s="10"/>
      <c r="H26" s="40"/>
      <c r="I26" s="42"/>
      <c r="J26" s="42"/>
      <c r="K26" s="43"/>
    </row>
    <row r="27" spans="1:11" x14ac:dyDescent="0.2">
      <c r="A27" s="65" t="s">
        <v>205</v>
      </c>
      <c r="B27" s="66" t="s">
        <v>249</v>
      </c>
      <c r="C27" s="67"/>
      <c r="D27" s="85">
        <v>1275</v>
      </c>
      <c r="E27" s="86"/>
      <c r="F27" s="86"/>
      <c r="G27" s="10"/>
      <c r="H27" s="40"/>
      <c r="I27" s="42"/>
      <c r="J27" s="42"/>
      <c r="K27" s="43"/>
    </row>
    <row r="28" spans="1:11" x14ac:dyDescent="0.2">
      <c r="A28" s="36" t="s">
        <v>111</v>
      </c>
      <c r="B28" s="29" t="s">
        <v>250</v>
      </c>
      <c r="C28" s="61"/>
      <c r="D28" s="79"/>
      <c r="E28" s="81">
        <f>D29</f>
        <v>4000</v>
      </c>
      <c r="F28" s="81"/>
      <c r="G28" s="10"/>
      <c r="H28" s="40"/>
      <c r="I28" s="42"/>
      <c r="J28" s="42"/>
      <c r="K28" s="43"/>
    </row>
    <row r="29" spans="1:11" x14ac:dyDescent="0.2">
      <c r="A29" s="62" t="s">
        <v>206</v>
      </c>
      <c r="B29" s="63"/>
      <c r="C29" s="64"/>
      <c r="D29" s="82">
        <v>4000</v>
      </c>
      <c r="E29" s="83"/>
      <c r="F29" s="83"/>
      <c r="G29" s="10"/>
      <c r="H29" s="40"/>
      <c r="I29" s="42"/>
      <c r="J29" s="42"/>
      <c r="K29" s="43"/>
    </row>
    <row r="30" spans="1:11" x14ac:dyDescent="0.2">
      <c r="A30" s="37" t="s">
        <v>164</v>
      </c>
      <c r="B30" s="29" t="s">
        <v>251</v>
      </c>
      <c r="C30" s="61"/>
      <c r="D30" s="87"/>
      <c r="E30" s="81">
        <f>D31+D32</f>
        <v>6000</v>
      </c>
      <c r="F30" s="81"/>
      <c r="G30" s="1"/>
      <c r="H30" s="41"/>
      <c r="I30" s="42"/>
      <c r="J30" s="42"/>
      <c r="K30" s="43"/>
    </row>
    <row r="31" spans="1:11" x14ac:dyDescent="0.2">
      <c r="A31" s="62" t="s">
        <v>207</v>
      </c>
      <c r="B31" s="63"/>
      <c r="C31" s="64"/>
      <c r="D31" s="82">
        <v>5000</v>
      </c>
      <c r="E31" s="83"/>
      <c r="F31" s="83"/>
      <c r="G31" s="1"/>
      <c r="H31" s="40"/>
      <c r="I31" s="42"/>
      <c r="J31" s="42"/>
      <c r="K31" s="43"/>
    </row>
    <row r="32" spans="1:11" x14ac:dyDescent="0.2">
      <c r="A32" s="65" t="s">
        <v>208</v>
      </c>
      <c r="B32" s="66"/>
      <c r="C32" s="67"/>
      <c r="D32" s="85">
        <v>1000</v>
      </c>
      <c r="E32" s="86"/>
      <c r="F32" s="86"/>
      <c r="G32" s="1"/>
      <c r="H32" s="40"/>
      <c r="I32" s="42"/>
      <c r="J32" s="42"/>
      <c r="K32" s="43"/>
    </row>
    <row r="33" spans="1:11" x14ac:dyDescent="0.2">
      <c r="A33" s="36" t="s">
        <v>165</v>
      </c>
      <c r="B33" s="29" t="s">
        <v>251</v>
      </c>
      <c r="C33" s="61"/>
      <c r="D33" s="84"/>
      <c r="E33" s="81">
        <f>D34+D35</f>
        <v>6000</v>
      </c>
      <c r="F33" s="81"/>
      <c r="G33" s="1"/>
      <c r="H33" s="40"/>
      <c r="I33" s="42"/>
      <c r="J33" s="42"/>
      <c r="K33" s="43"/>
    </row>
    <row r="34" spans="1:11" x14ac:dyDescent="0.2">
      <c r="A34" s="65" t="s">
        <v>209</v>
      </c>
      <c r="B34" s="66"/>
      <c r="C34" s="67"/>
      <c r="D34" s="85">
        <f>6000-1000</f>
        <v>5000</v>
      </c>
      <c r="E34" s="86"/>
      <c r="F34" s="86"/>
      <c r="G34" s="1"/>
      <c r="H34" s="40"/>
      <c r="I34" s="42"/>
      <c r="J34" s="42"/>
      <c r="K34" s="43"/>
    </row>
    <row r="35" spans="1:11" x14ac:dyDescent="0.2">
      <c r="A35" s="65" t="s">
        <v>245</v>
      </c>
      <c r="B35" s="66"/>
      <c r="C35" s="67"/>
      <c r="D35" s="85">
        <f>0+1000</f>
        <v>1000</v>
      </c>
      <c r="E35" s="86"/>
      <c r="F35" s="86"/>
      <c r="G35" s="1"/>
      <c r="H35" s="40"/>
      <c r="I35" s="42"/>
      <c r="J35" s="42"/>
      <c r="K35" s="43"/>
    </row>
    <row r="36" spans="1:11" x14ac:dyDescent="0.2">
      <c r="A36" s="37" t="s">
        <v>166</v>
      </c>
      <c r="B36" s="29" t="s">
        <v>250</v>
      </c>
      <c r="C36" s="61"/>
      <c r="D36" s="87"/>
      <c r="E36" s="81">
        <f>D37</f>
        <v>4000</v>
      </c>
      <c r="F36" s="81"/>
      <c r="G36" s="1"/>
      <c r="H36" s="41"/>
      <c r="I36" s="42"/>
      <c r="J36" s="42"/>
      <c r="K36" s="43"/>
    </row>
    <row r="37" spans="1:11" x14ac:dyDescent="0.2">
      <c r="A37" s="62" t="s">
        <v>210</v>
      </c>
      <c r="B37" s="63"/>
      <c r="C37" s="64"/>
      <c r="D37" s="82">
        <v>4000</v>
      </c>
      <c r="E37" s="83"/>
      <c r="F37" s="83"/>
      <c r="G37" s="1"/>
      <c r="H37" s="40"/>
      <c r="I37" s="42"/>
      <c r="J37" s="42"/>
      <c r="K37" s="43"/>
    </row>
    <row r="38" spans="1:11" x14ac:dyDescent="0.2">
      <c r="A38" s="36" t="s">
        <v>167</v>
      </c>
      <c r="B38" s="29" t="s">
        <v>250</v>
      </c>
      <c r="C38" s="61"/>
      <c r="D38" s="84"/>
      <c r="E38" s="81">
        <f>D39+D40</f>
        <v>15000</v>
      </c>
      <c r="F38" s="81"/>
      <c r="G38" s="1"/>
      <c r="H38" s="41"/>
      <c r="I38" s="42"/>
      <c r="J38" s="42"/>
      <c r="K38" s="43"/>
    </row>
    <row r="39" spans="1:11" x14ac:dyDescent="0.2">
      <c r="A39" s="62" t="s">
        <v>211</v>
      </c>
      <c r="B39" s="63"/>
      <c r="C39" s="64"/>
      <c r="D39" s="82">
        <v>5000</v>
      </c>
      <c r="E39" s="83"/>
      <c r="F39" s="83"/>
      <c r="G39" s="1"/>
      <c r="H39" s="40"/>
      <c r="I39" s="42"/>
      <c r="J39" s="42"/>
      <c r="K39" s="43"/>
    </row>
    <row r="40" spans="1:11" x14ac:dyDescent="0.2">
      <c r="A40" s="69" t="s">
        <v>170</v>
      </c>
      <c r="B40" s="63"/>
      <c r="C40" s="64"/>
      <c r="D40" s="83">
        <v>10000</v>
      </c>
      <c r="E40" s="83"/>
      <c r="F40" s="83"/>
      <c r="G40" s="1"/>
      <c r="H40" s="40"/>
      <c r="I40" s="42"/>
      <c r="J40" s="42"/>
      <c r="K40" s="43"/>
    </row>
    <row r="41" spans="1:11" x14ac:dyDescent="0.2">
      <c r="A41" s="37" t="s">
        <v>112</v>
      </c>
      <c r="B41" s="29" t="s">
        <v>250</v>
      </c>
      <c r="C41" s="61"/>
      <c r="D41" s="79"/>
      <c r="E41" s="81">
        <f>D42+D43</f>
        <v>6000</v>
      </c>
      <c r="F41" s="81"/>
      <c r="G41" s="1"/>
      <c r="H41" s="40"/>
      <c r="I41" s="42"/>
      <c r="J41" s="42"/>
      <c r="K41" s="43"/>
    </row>
    <row r="42" spans="1:11" x14ac:dyDescent="0.2">
      <c r="A42" s="62" t="s">
        <v>240</v>
      </c>
      <c r="B42" s="63"/>
      <c r="C42" s="64"/>
      <c r="D42" s="82">
        <v>3000</v>
      </c>
      <c r="E42" s="83"/>
      <c r="F42" s="83"/>
      <c r="G42" s="1"/>
      <c r="H42" s="40"/>
      <c r="I42" s="42"/>
      <c r="J42" s="42"/>
      <c r="K42" s="43"/>
    </row>
    <row r="43" spans="1:11" x14ac:dyDescent="0.2">
      <c r="A43" s="62" t="s">
        <v>241</v>
      </c>
      <c r="B43" s="63"/>
      <c r="C43" s="64"/>
      <c r="D43" s="82">
        <v>3000</v>
      </c>
      <c r="E43" s="83"/>
      <c r="F43" s="83"/>
      <c r="G43" s="1"/>
      <c r="H43" s="40"/>
      <c r="I43" s="42"/>
      <c r="J43" s="42"/>
      <c r="K43" s="43"/>
    </row>
    <row r="44" spans="1:11" x14ac:dyDescent="0.2">
      <c r="A44" s="36" t="s">
        <v>168</v>
      </c>
      <c r="B44" s="29" t="s">
        <v>250</v>
      </c>
      <c r="C44" s="61"/>
      <c r="D44" s="84"/>
      <c r="E44" s="81">
        <f>D45+D46</f>
        <v>4300</v>
      </c>
      <c r="F44" s="81"/>
      <c r="G44" s="1"/>
      <c r="H44" s="41"/>
      <c r="I44" s="42"/>
      <c r="J44" s="42"/>
      <c r="K44" s="43"/>
    </row>
    <row r="45" spans="1:11" x14ac:dyDescent="0.2">
      <c r="A45" s="62" t="s">
        <v>212</v>
      </c>
      <c r="B45" s="63"/>
      <c r="C45" s="64"/>
      <c r="D45" s="82">
        <v>1300</v>
      </c>
      <c r="E45" s="83"/>
      <c r="F45" s="83"/>
      <c r="G45" s="1"/>
      <c r="H45" s="40"/>
      <c r="I45" s="42"/>
      <c r="J45" s="42"/>
      <c r="K45" s="43"/>
    </row>
    <row r="46" spans="1:11" x14ac:dyDescent="0.2">
      <c r="A46" s="62" t="s">
        <v>213</v>
      </c>
      <c r="B46" s="63"/>
      <c r="C46" s="64"/>
      <c r="D46" s="82">
        <v>3000</v>
      </c>
      <c r="E46" s="83"/>
      <c r="F46" s="83"/>
      <c r="G46" s="1"/>
      <c r="H46" s="40"/>
      <c r="I46" s="42"/>
      <c r="J46" s="42"/>
      <c r="K46" s="43"/>
    </row>
    <row r="47" spans="1:11" x14ac:dyDescent="0.2">
      <c r="A47" s="37" t="s">
        <v>169</v>
      </c>
      <c r="B47" s="29" t="s">
        <v>251</v>
      </c>
      <c r="C47" s="61"/>
      <c r="D47" s="87"/>
      <c r="E47" s="81">
        <f>D48</f>
        <v>9000</v>
      </c>
      <c r="F47" s="81"/>
      <c r="G47" s="1"/>
      <c r="H47" s="40"/>
      <c r="I47" s="42"/>
      <c r="J47" s="42"/>
      <c r="K47" s="43"/>
    </row>
    <row r="48" spans="1:11" x14ac:dyDescent="0.2">
      <c r="A48" s="65" t="s">
        <v>214</v>
      </c>
      <c r="B48" s="66"/>
      <c r="C48" s="67"/>
      <c r="D48" s="85">
        <v>9000</v>
      </c>
      <c r="E48" s="86"/>
      <c r="F48" s="86"/>
      <c r="G48" s="1"/>
      <c r="H48" s="40"/>
      <c r="I48" s="42"/>
      <c r="J48" s="42"/>
      <c r="K48" s="43"/>
    </row>
    <row r="49" spans="1:11" x14ac:dyDescent="0.2">
      <c r="A49" s="36" t="s">
        <v>171</v>
      </c>
      <c r="B49" s="29" t="s">
        <v>251</v>
      </c>
      <c r="C49" s="61"/>
      <c r="D49" s="84"/>
      <c r="E49" s="81">
        <f>D50</f>
        <v>3000</v>
      </c>
      <c r="F49" s="81"/>
      <c r="G49" s="1"/>
      <c r="H49" s="40"/>
      <c r="I49" s="42"/>
      <c r="J49" s="42"/>
      <c r="K49" s="43"/>
    </row>
    <row r="50" spans="1:11" x14ac:dyDescent="0.2">
      <c r="A50" s="65" t="s">
        <v>215</v>
      </c>
      <c r="B50" s="66"/>
      <c r="C50" s="67"/>
      <c r="D50" s="85">
        <v>3000</v>
      </c>
      <c r="E50" s="86"/>
      <c r="F50" s="86"/>
      <c r="G50" s="1"/>
      <c r="H50" s="40"/>
      <c r="I50" s="42"/>
      <c r="J50" s="42"/>
      <c r="K50" s="43"/>
    </row>
    <row r="51" spans="1:11" x14ac:dyDescent="0.2">
      <c r="A51" s="36" t="s">
        <v>172</v>
      </c>
      <c r="B51" s="29" t="s">
        <v>250</v>
      </c>
      <c r="C51" s="61"/>
      <c r="D51" s="79"/>
      <c r="E51" s="81">
        <f>D52+D53</f>
        <v>4600</v>
      </c>
      <c r="F51" s="81"/>
      <c r="G51" s="1"/>
      <c r="H51" s="40"/>
      <c r="I51" s="42"/>
      <c r="J51" s="42"/>
      <c r="K51" s="43"/>
    </row>
    <row r="52" spans="1:11" x14ac:dyDescent="0.2">
      <c r="A52" s="62" t="s">
        <v>216</v>
      </c>
      <c r="B52" s="63"/>
      <c r="C52" s="64"/>
      <c r="D52" s="82">
        <v>2300</v>
      </c>
      <c r="E52" s="83"/>
      <c r="F52" s="83"/>
      <c r="G52" s="1"/>
      <c r="H52" s="40"/>
      <c r="I52" s="42"/>
      <c r="J52" s="42"/>
      <c r="K52" s="43"/>
    </row>
    <row r="53" spans="1:11" x14ac:dyDescent="0.2">
      <c r="A53" s="62" t="s">
        <v>217</v>
      </c>
      <c r="B53" s="63"/>
      <c r="C53" s="64"/>
      <c r="D53" s="82">
        <v>2300</v>
      </c>
      <c r="E53" s="83"/>
      <c r="F53" s="83"/>
      <c r="G53" s="1"/>
      <c r="H53" s="40"/>
      <c r="I53" s="42"/>
      <c r="J53" s="42"/>
      <c r="K53" s="43"/>
    </row>
    <row r="54" spans="1:11" x14ac:dyDescent="0.2">
      <c r="A54" s="37" t="s">
        <v>113</v>
      </c>
      <c r="B54" s="29" t="s">
        <v>250</v>
      </c>
      <c r="C54" s="61"/>
      <c r="D54" s="79"/>
      <c r="E54" s="81">
        <f>D55+D56</f>
        <v>5000</v>
      </c>
      <c r="F54" s="81"/>
      <c r="G54" s="1"/>
      <c r="H54" s="40"/>
      <c r="I54" s="42"/>
      <c r="J54" s="42"/>
      <c r="K54" s="43"/>
    </row>
    <row r="55" spans="1:11" x14ac:dyDescent="0.2">
      <c r="A55" s="62" t="s">
        <v>218</v>
      </c>
      <c r="B55" s="63"/>
      <c r="C55" s="64"/>
      <c r="D55" s="82">
        <v>2500</v>
      </c>
      <c r="E55" s="83"/>
      <c r="F55" s="83"/>
      <c r="G55" s="1"/>
      <c r="H55" s="40"/>
      <c r="I55" s="42"/>
      <c r="J55" s="42"/>
      <c r="K55" s="43"/>
    </row>
    <row r="56" spans="1:11" x14ac:dyDescent="0.2">
      <c r="A56" s="62" t="s">
        <v>244</v>
      </c>
      <c r="B56" s="63"/>
      <c r="C56" s="64"/>
      <c r="D56" s="82">
        <v>2500</v>
      </c>
      <c r="E56" s="83"/>
      <c r="F56" s="83"/>
      <c r="G56" s="1"/>
      <c r="H56" s="40"/>
      <c r="I56" s="42"/>
      <c r="J56" s="42"/>
      <c r="K56" s="43"/>
    </row>
    <row r="57" spans="1:11" x14ac:dyDescent="0.2">
      <c r="A57" s="36" t="s">
        <v>173</v>
      </c>
      <c r="B57" s="29" t="s">
        <v>251</v>
      </c>
      <c r="C57" s="61"/>
      <c r="D57" s="84"/>
      <c r="E57" s="81">
        <f>D58</f>
        <v>10000</v>
      </c>
      <c r="F57" s="81"/>
      <c r="G57" s="1"/>
      <c r="H57" s="40"/>
      <c r="I57" s="42"/>
      <c r="J57" s="42"/>
      <c r="K57" s="43"/>
    </row>
    <row r="58" spans="1:11" x14ac:dyDescent="0.2">
      <c r="A58" s="65" t="s">
        <v>219</v>
      </c>
      <c r="B58" s="66"/>
      <c r="C58" s="67"/>
      <c r="D58" s="85">
        <v>10000</v>
      </c>
      <c r="E58" s="86"/>
      <c r="F58" s="86"/>
      <c r="G58" s="1"/>
      <c r="H58" s="40"/>
      <c r="I58" s="42"/>
      <c r="J58" s="42"/>
      <c r="K58" s="43"/>
    </row>
    <row r="59" spans="1:11" x14ac:dyDescent="0.2">
      <c r="A59" s="37" t="s">
        <v>174</v>
      </c>
      <c r="B59" s="29" t="s">
        <v>251</v>
      </c>
      <c r="C59" s="61"/>
      <c r="D59" s="87"/>
      <c r="E59" s="81">
        <f>SUM(D60:D62)</f>
        <v>5850</v>
      </c>
      <c r="F59" s="81"/>
      <c r="G59" s="1"/>
      <c r="H59" s="40"/>
      <c r="I59" s="42"/>
      <c r="J59" s="42"/>
      <c r="K59" s="43"/>
    </row>
    <row r="60" spans="1:11" x14ac:dyDescent="0.2">
      <c r="A60" s="65" t="s">
        <v>220</v>
      </c>
      <c r="B60" s="66"/>
      <c r="C60" s="67"/>
      <c r="D60" s="85">
        <v>1200</v>
      </c>
      <c r="E60" s="86"/>
      <c r="F60" s="86"/>
      <c r="G60" s="1"/>
      <c r="H60" s="40"/>
      <c r="I60" s="42"/>
      <c r="J60" s="42"/>
      <c r="K60" s="43"/>
    </row>
    <row r="61" spans="1:11" x14ac:dyDescent="0.2">
      <c r="A61" s="65" t="s">
        <v>221</v>
      </c>
      <c r="B61" s="66"/>
      <c r="C61" s="67"/>
      <c r="D61" s="85">
        <v>1950</v>
      </c>
      <c r="E61" s="86"/>
      <c r="F61" s="86"/>
      <c r="G61" s="1"/>
      <c r="H61" s="40"/>
      <c r="I61" s="42"/>
      <c r="J61" s="42"/>
      <c r="K61" s="43"/>
    </row>
    <row r="62" spans="1:11" x14ac:dyDescent="0.2">
      <c r="A62" s="65" t="s">
        <v>222</v>
      </c>
      <c r="B62" s="66"/>
      <c r="C62" s="67"/>
      <c r="D62" s="85">
        <v>2700</v>
      </c>
      <c r="E62" s="86"/>
      <c r="F62" s="86"/>
      <c r="G62" s="1"/>
      <c r="H62" s="40"/>
      <c r="I62" s="42"/>
      <c r="J62" s="42"/>
      <c r="K62" s="43"/>
    </row>
    <row r="63" spans="1:11" x14ac:dyDescent="0.2">
      <c r="A63" s="36" t="s">
        <v>175</v>
      </c>
      <c r="B63" s="29" t="s">
        <v>251</v>
      </c>
      <c r="C63" s="61"/>
      <c r="D63" s="84"/>
      <c r="E63" s="81">
        <f>D64</f>
        <v>1549</v>
      </c>
      <c r="F63" s="81"/>
      <c r="G63" s="1"/>
      <c r="H63" s="40"/>
      <c r="I63" s="42"/>
      <c r="J63" s="42"/>
      <c r="K63" s="43"/>
    </row>
    <row r="64" spans="1:11" x14ac:dyDescent="0.2">
      <c r="A64" s="65" t="s">
        <v>223</v>
      </c>
      <c r="B64" s="66"/>
      <c r="C64" s="67"/>
      <c r="D64" s="85">
        <v>1549</v>
      </c>
      <c r="E64" s="86"/>
      <c r="F64" s="86"/>
      <c r="G64" s="1"/>
      <c r="H64" s="40"/>
      <c r="I64" s="42"/>
      <c r="J64" s="42"/>
      <c r="K64" s="43"/>
    </row>
    <row r="65" spans="1:11" x14ac:dyDescent="0.2">
      <c r="A65" s="37" t="s">
        <v>188</v>
      </c>
      <c r="B65" s="29" t="s">
        <v>250</v>
      </c>
      <c r="C65" s="61"/>
      <c r="D65" s="79"/>
      <c r="E65" s="81">
        <f>SUM(D66:D67)</f>
        <v>11000</v>
      </c>
      <c r="F65" s="81"/>
      <c r="G65" s="1"/>
      <c r="H65" s="40"/>
      <c r="I65" s="42"/>
      <c r="J65" s="42"/>
      <c r="K65" s="43"/>
    </row>
    <row r="66" spans="1:11" x14ac:dyDescent="0.2">
      <c r="A66" s="62" t="s">
        <v>224</v>
      </c>
      <c r="B66" s="63"/>
      <c r="C66" s="64"/>
      <c r="D66" s="82">
        <v>5500</v>
      </c>
      <c r="E66" s="83"/>
      <c r="F66" s="83"/>
      <c r="G66" s="1"/>
      <c r="H66" s="40"/>
      <c r="I66" s="42"/>
      <c r="J66" s="42"/>
      <c r="K66" s="43"/>
    </row>
    <row r="67" spans="1:11" x14ac:dyDescent="0.2">
      <c r="A67" s="62" t="s">
        <v>225</v>
      </c>
      <c r="B67" s="63"/>
      <c r="C67" s="64"/>
      <c r="D67" s="82">
        <v>5500</v>
      </c>
      <c r="E67" s="83"/>
      <c r="F67" s="83"/>
      <c r="G67" s="1"/>
      <c r="H67" s="40"/>
      <c r="I67" s="42"/>
      <c r="J67" s="42"/>
      <c r="K67" s="43"/>
    </row>
    <row r="68" spans="1:11" x14ac:dyDescent="0.2">
      <c r="A68" s="36" t="s">
        <v>176</v>
      </c>
      <c r="B68" s="29" t="s">
        <v>251</v>
      </c>
      <c r="C68" s="61"/>
      <c r="D68" s="84"/>
      <c r="E68" s="81">
        <f>D69</f>
        <v>2018.09</v>
      </c>
      <c r="F68" s="81"/>
      <c r="G68" s="1"/>
      <c r="H68" s="40"/>
      <c r="I68" s="42"/>
      <c r="J68" s="42"/>
      <c r="K68" s="43"/>
    </row>
    <row r="69" spans="1:11" x14ac:dyDescent="0.2">
      <c r="A69" s="65" t="s">
        <v>226</v>
      </c>
      <c r="B69" s="66"/>
      <c r="C69" s="67"/>
      <c r="D69" s="85">
        <v>2018.09</v>
      </c>
      <c r="E69" s="86"/>
      <c r="F69" s="86"/>
      <c r="G69" s="1"/>
      <c r="H69" s="44"/>
      <c r="I69" s="42"/>
      <c r="J69" s="42"/>
      <c r="K69" s="43"/>
    </row>
    <row r="70" spans="1:11" x14ac:dyDescent="0.2">
      <c r="A70" s="36" t="s">
        <v>110</v>
      </c>
      <c r="B70" s="29" t="s">
        <v>251</v>
      </c>
      <c r="C70" s="61"/>
      <c r="D70" s="84"/>
      <c r="E70" s="81">
        <f>D71</f>
        <v>4000</v>
      </c>
      <c r="F70" s="81"/>
      <c r="G70" s="1"/>
      <c r="H70" s="40"/>
      <c r="I70" s="42"/>
      <c r="J70" s="42"/>
      <c r="K70" s="43"/>
    </row>
    <row r="71" spans="1:11" x14ac:dyDescent="0.2">
      <c r="A71" s="65" t="s">
        <v>242</v>
      </c>
      <c r="B71" s="66"/>
      <c r="C71" s="67"/>
      <c r="D71" s="85">
        <v>4000</v>
      </c>
      <c r="E71" s="86"/>
      <c r="F71" s="86"/>
      <c r="G71" s="1"/>
      <c r="H71" s="44"/>
      <c r="I71" s="42"/>
      <c r="J71" s="42"/>
      <c r="K71" s="43"/>
    </row>
    <row r="72" spans="1:11" x14ac:dyDescent="0.2">
      <c r="A72" s="36" t="s">
        <v>114</v>
      </c>
      <c r="B72" s="29" t="s">
        <v>250</v>
      </c>
      <c r="C72" s="61"/>
      <c r="D72" s="84"/>
      <c r="E72" s="81">
        <f>D73</f>
        <v>4000</v>
      </c>
      <c r="F72" s="81"/>
      <c r="G72" s="1"/>
      <c r="H72" s="41"/>
      <c r="I72" s="42"/>
      <c r="J72" s="42"/>
      <c r="K72" s="43"/>
    </row>
    <row r="73" spans="1:11" x14ac:dyDescent="0.2">
      <c r="A73" s="62" t="s">
        <v>227</v>
      </c>
      <c r="B73" s="63"/>
      <c r="C73" s="64"/>
      <c r="D73" s="82">
        <v>4000</v>
      </c>
      <c r="E73" s="83"/>
      <c r="F73" s="83"/>
      <c r="G73" s="1"/>
      <c r="H73" s="44"/>
      <c r="I73" s="42"/>
      <c r="J73" s="42"/>
      <c r="K73" s="43"/>
    </row>
    <row r="74" spans="1:11" x14ac:dyDescent="0.2">
      <c r="A74" s="37" t="s">
        <v>177</v>
      </c>
      <c r="B74" s="29" t="s">
        <v>251</v>
      </c>
      <c r="C74" s="61"/>
      <c r="D74" s="87"/>
      <c r="E74" s="81">
        <f>D75</f>
        <v>8000</v>
      </c>
      <c r="F74" s="81"/>
      <c r="G74" s="1"/>
      <c r="H74" s="40"/>
      <c r="I74" s="42"/>
      <c r="J74" s="42"/>
      <c r="K74" s="43"/>
    </row>
    <row r="75" spans="1:11" x14ac:dyDescent="0.2">
      <c r="A75" s="65" t="s">
        <v>219</v>
      </c>
      <c r="B75" s="66"/>
      <c r="C75" s="67"/>
      <c r="D75" s="85">
        <v>8000</v>
      </c>
      <c r="E75" s="86"/>
      <c r="F75" s="86"/>
      <c r="G75" s="1"/>
      <c r="H75" s="44"/>
      <c r="I75" s="42"/>
      <c r="J75" s="42"/>
      <c r="K75" s="43"/>
    </row>
    <row r="76" spans="1:11" x14ac:dyDescent="0.2">
      <c r="A76" s="36" t="s">
        <v>189</v>
      </c>
      <c r="B76" s="29" t="s">
        <v>250</v>
      </c>
      <c r="C76" s="61"/>
      <c r="D76" s="84"/>
      <c r="E76" s="81">
        <f>D77+D78</f>
        <v>7000</v>
      </c>
      <c r="F76" s="81"/>
      <c r="G76" s="1"/>
      <c r="H76" s="41"/>
      <c r="I76" s="42"/>
      <c r="J76" s="42"/>
      <c r="K76" s="43"/>
    </row>
    <row r="77" spans="1:11" x14ac:dyDescent="0.2">
      <c r="A77" s="62" t="s">
        <v>229</v>
      </c>
      <c r="B77" s="63"/>
      <c r="C77" s="64"/>
      <c r="D77" s="82">
        <v>2000</v>
      </c>
      <c r="E77" s="83"/>
      <c r="F77" s="83"/>
      <c r="G77" s="1"/>
      <c r="H77" s="40"/>
      <c r="I77" s="42"/>
      <c r="J77" s="42"/>
      <c r="K77" s="43"/>
    </row>
    <row r="78" spans="1:11" x14ac:dyDescent="0.2">
      <c r="A78" s="65" t="s">
        <v>228</v>
      </c>
      <c r="B78" s="66"/>
      <c r="C78" s="67"/>
      <c r="D78" s="85">
        <v>5000</v>
      </c>
      <c r="E78" s="86"/>
      <c r="F78" s="86"/>
      <c r="G78" s="1"/>
      <c r="H78" s="40"/>
      <c r="I78" s="42"/>
      <c r="J78" s="42"/>
      <c r="K78" s="43"/>
    </row>
    <row r="79" spans="1:11" x14ac:dyDescent="0.2">
      <c r="A79" s="36" t="s">
        <v>178</v>
      </c>
      <c r="B79" s="29" t="s">
        <v>250</v>
      </c>
      <c r="C79" s="61"/>
      <c r="D79" s="79"/>
      <c r="E79" s="81">
        <f>D80+D81</f>
        <v>10000</v>
      </c>
      <c r="F79" s="81"/>
      <c r="G79" s="1"/>
      <c r="H79" s="40"/>
      <c r="I79" s="42"/>
      <c r="J79" s="42"/>
      <c r="K79" s="43"/>
    </row>
    <row r="80" spans="1:11" x14ac:dyDescent="0.2">
      <c r="A80" s="62" t="s">
        <v>230</v>
      </c>
      <c r="B80" s="63"/>
      <c r="C80" s="64"/>
      <c r="D80" s="82">
        <v>1000</v>
      </c>
      <c r="E80" s="83"/>
      <c r="F80" s="83"/>
      <c r="G80" s="1"/>
      <c r="H80" s="44"/>
      <c r="I80" s="42"/>
      <c r="J80" s="42"/>
      <c r="K80" s="43"/>
    </row>
    <row r="81" spans="1:11" x14ac:dyDescent="0.2">
      <c r="A81" s="62" t="s">
        <v>246</v>
      </c>
      <c r="B81" s="63"/>
      <c r="C81" s="64"/>
      <c r="D81" s="82">
        <v>9000</v>
      </c>
      <c r="E81" s="83"/>
      <c r="F81" s="83"/>
      <c r="G81" s="1"/>
      <c r="H81" s="44"/>
      <c r="I81" s="42"/>
      <c r="J81" s="42"/>
      <c r="K81" s="43"/>
    </row>
    <row r="82" spans="1:11" x14ac:dyDescent="0.2">
      <c r="A82" s="37" t="s">
        <v>179</v>
      </c>
      <c r="B82" s="29" t="s">
        <v>251</v>
      </c>
      <c r="C82" s="61"/>
      <c r="D82" s="87"/>
      <c r="E82" s="81">
        <f>D83</f>
        <v>2150</v>
      </c>
      <c r="F82" s="81"/>
      <c r="G82" s="1"/>
      <c r="H82" s="40"/>
      <c r="I82" s="42"/>
      <c r="J82" s="42"/>
      <c r="K82" s="43"/>
    </row>
    <row r="83" spans="1:11" x14ac:dyDescent="0.2">
      <c r="A83" s="65" t="s">
        <v>231</v>
      </c>
      <c r="B83" s="66"/>
      <c r="C83" s="67"/>
      <c r="D83" s="85">
        <v>2150</v>
      </c>
      <c r="E83" s="86"/>
      <c r="F83" s="86"/>
      <c r="G83" s="1"/>
      <c r="H83" s="44"/>
      <c r="I83" s="42"/>
      <c r="J83" s="42"/>
      <c r="K83" s="43"/>
    </row>
    <row r="84" spans="1:11" x14ac:dyDescent="0.2">
      <c r="A84" s="37" t="s">
        <v>180</v>
      </c>
      <c r="B84" s="29" t="s">
        <v>251</v>
      </c>
      <c r="C84" s="61"/>
      <c r="D84" s="87"/>
      <c r="E84" s="81">
        <f>D85</f>
        <v>7000</v>
      </c>
      <c r="F84" s="81"/>
      <c r="G84" s="1"/>
      <c r="H84" s="40"/>
      <c r="I84" s="42"/>
      <c r="J84" s="42"/>
      <c r="K84" s="43"/>
    </row>
    <row r="85" spans="1:11" x14ac:dyDescent="0.2">
      <c r="A85" s="65" t="s">
        <v>232</v>
      </c>
      <c r="B85" s="66"/>
      <c r="C85" s="67"/>
      <c r="D85" s="85">
        <v>7000</v>
      </c>
      <c r="E85" s="86"/>
      <c r="F85" s="86"/>
      <c r="G85" s="1"/>
      <c r="H85" s="44"/>
      <c r="I85" s="42"/>
      <c r="J85" s="42"/>
      <c r="K85" s="43"/>
    </row>
    <row r="86" spans="1:11" x14ac:dyDescent="0.2">
      <c r="A86" s="37" t="s">
        <v>181</v>
      </c>
      <c r="B86" s="29" t="s">
        <v>251</v>
      </c>
      <c r="C86" s="61"/>
      <c r="D86" s="87"/>
      <c r="E86" s="81">
        <f>D87</f>
        <v>7000</v>
      </c>
      <c r="F86" s="81"/>
      <c r="G86" s="1"/>
      <c r="H86" s="40"/>
      <c r="I86" s="42"/>
      <c r="J86" s="42"/>
      <c r="K86" s="43"/>
    </row>
    <row r="87" spans="1:11" x14ac:dyDescent="0.2">
      <c r="A87" s="65" t="s">
        <v>233</v>
      </c>
      <c r="B87" s="66"/>
      <c r="C87" s="67"/>
      <c r="D87" s="85">
        <v>7000</v>
      </c>
      <c r="E87" s="86"/>
      <c r="F87" s="86"/>
      <c r="G87" s="1"/>
      <c r="H87" s="44"/>
      <c r="I87" s="42"/>
      <c r="J87" s="42"/>
      <c r="K87" s="43"/>
    </row>
    <row r="88" spans="1:11" x14ac:dyDescent="0.2">
      <c r="A88" s="36" t="s">
        <v>182</v>
      </c>
      <c r="B88" s="29" t="s">
        <v>251</v>
      </c>
      <c r="C88" s="61"/>
      <c r="D88" s="84"/>
      <c r="E88" s="81">
        <f>D89</f>
        <v>5460</v>
      </c>
      <c r="F88" s="81"/>
      <c r="G88" s="1"/>
      <c r="H88" s="40"/>
      <c r="I88" s="42"/>
      <c r="J88" s="42"/>
      <c r="K88" s="43"/>
    </row>
    <row r="89" spans="1:11" x14ac:dyDescent="0.2">
      <c r="A89" s="65" t="s">
        <v>234</v>
      </c>
      <c r="B89" s="66"/>
      <c r="C89" s="67"/>
      <c r="D89" s="85">
        <v>5460</v>
      </c>
      <c r="E89" s="86"/>
      <c r="F89" s="86"/>
      <c r="G89" s="1"/>
      <c r="H89" s="44"/>
      <c r="I89" s="42"/>
      <c r="J89" s="42"/>
      <c r="K89" s="43"/>
    </row>
    <row r="90" spans="1:11" x14ac:dyDescent="0.2">
      <c r="A90" s="36" t="s">
        <v>183</v>
      </c>
      <c r="B90" s="29" t="s">
        <v>250</v>
      </c>
      <c r="C90" s="61"/>
      <c r="D90" s="79"/>
      <c r="E90" s="81">
        <f>SUM(D91:D92)</f>
        <v>7000</v>
      </c>
      <c r="F90" s="81"/>
      <c r="G90" s="1"/>
      <c r="H90" s="40"/>
      <c r="I90" s="42"/>
      <c r="J90" s="42"/>
      <c r="K90" s="43"/>
    </row>
    <row r="91" spans="1:11" x14ac:dyDescent="0.2">
      <c r="A91" s="62" t="s">
        <v>235</v>
      </c>
      <c r="B91" s="63"/>
      <c r="C91" s="64"/>
      <c r="D91" s="82">
        <v>5000</v>
      </c>
      <c r="E91" s="83"/>
      <c r="F91" s="83"/>
      <c r="G91" s="1"/>
      <c r="H91" s="44"/>
      <c r="I91" s="42"/>
      <c r="J91" s="42"/>
      <c r="K91" s="43"/>
    </row>
    <row r="92" spans="1:11" x14ac:dyDescent="0.2">
      <c r="A92" s="62" t="s">
        <v>236</v>
      </c>
      <c r="B92" s="63"/>
      <c r="C92" s="64"/>
      <c r="D92" s="82">
        <v>2000</v>
      </c>
      <c r="E92" s="83"/>
      <c r="F92" s="83"/>
      <c r="G92" s="1"/>
      <c r="H92" s="44"/>
      <c r="I92" s="42"/>
      <c r="J92" s="42"/>
      <c r="K92" s="43"/>
    </row>
    <row r="93" spans="1:11" x14ac:dyDescent="0.2">
      <c r="A93" s="37" t="s">
        <v>184</v>
      </c>
      <c r="B93" s="29" t="s">
        <v>250</v>
      </c>
      <c r="C93" s="61"/>
      <c r="D93" s="87"/>
      <c r="E93" s="81">
        <f>D94</f>
        <v>5650</v>
      </c>
      <c r="F93" s="81"/>
      <c r="G93" s="1"/>
      <c r="H93" s="41"/>
      <c r="I93" s="42"/>
      <c r="J93" s="42"/>
      <c r="K93" s="43"/>
    </row>
    <row r="94" spans="1:11" x14ac:dyDescent="0.2">
      <c r="A94" s="62" t="s">
        <v>237</v>
      </c>
      <c r="B94" s="63"/>
      <c r="C94" s="64"/>
      <c r="D94" s="82">
        <v>5650</v>
      </c>
      <c r="E94" s="83"/>
      <c r="F94" s="83"/>
      <c r="G94" s="1"/>
      <c r="H94" s="44"/>
      <c r="I94" s="42"/>
      <c r="J94" s="42"/>
      <c r="K94" s="43"/>
    </row>
    <row r="95" spans="1:11" x14ac:dyDescent="0.2">
      <c r="A95" s="37" t="s">
        <v>185</v>
      </c>
      <c r="B95" s="29" t="s">
        <v>250</v>
      </c>
      <c r="C95" s="61"/>
      <c r="D95" s="87"/>
      <c r="E95" s="81">
        <f>D96</f>
        <v>7300</v>
      </c>
      <c r="F95" s="81"/>
      <c r="G95" s="1"/>
      <c r="H95" s="41"/>
      <c r="I95" s="42"/>
      <c r="J95" s="42"/>
      <c r="K95" s="43"/>
    </row>
    <row r="96" spans="1:11" x14ac:dyDescent="0.2">
      <c r="A96" s="62" t="s">
        <v>238</v>
      </c>
      <c r="B96" s="63"/>
      <c r="C96" s="64"/>
      <c r="D96" s="82">
        <v>7300</v>
      </c>
      <c r="E96" s="83"/>
      <c r="F96" s="83"/>
      <c r="G96" s="1"/>
      <c r="H96" s="44"/>
      <c r="I96" s="42"/>
      <c r="J96" s="42"/>
      <c r="K96" s="43"/>
    </row>
    <row r="97" spans="1:11" x14ac:dyDescent="0.2">
      <c r="A97" s="36" t="s">
        <v>186</v>
      </c>
      <c r="B97" s="29" t="s">
        <v>251</v>
      </c>
      <c r="C97" s="61"/>
      <c r="D97" s="84"/>
      <c r="E97" s="81">
        <f>D98</f>
        <v>4686</v>
      </c>
      <c r="F97" s="81"/>
      <c r="G97" s="1"/>
      <c r="H97" s="40"/>
      <c r="I97" s="42"/>
      <c r="J97" s="42"/>
      <c r="K97" s="43"/>
    </row>
    <row r="98" spans="1:11" x14ac:dyDescent="0.2">
      <c r="A98" s="65" t="s">
        <v>248</v>
      </c>
      <c r="B98" s="66"/>
      <c r="C98" s="67"/>
      <c r="D98" s="85">
        <v>4686</v>
      </c>
      <c r="E98" s="86"/>
      <c r="F98" s="86"/>
      <c r="G98" s="1"/>
      <c r="H98" s="44"/>
      <c r="I98" s="42"/>
      <c r="J98" s="42"/>
      <c r="K98" s="43"/>
    </row>
    <row r="99" spans="1:11" x14ac:dyDescent="0.2">
      <c r="A99" s="36" t="s">
        <v>187</v>
      </c>
      <c r="B99" s="29" t="s">
        <v>251</v>
      </c>
      <c r="C99" s="61"/>
      <c r="D99" s="84"/>
      <c r="E99" s="81">
        <f>D100</f>
        <v>9000</v>
      </c>
      <c r="F99" s="81"/>
      <c r="G99" s="1"/>
      <c r="H99" s="40"/>
      <c r="I99" s="42"/>
      <c r="J99" s="42"/>
      <c r="K99" s="43"/>
    </row>
    <row r="100" spans="1:11" x14ac:dyDescent="0.2">
      <c r="A100" s="65" t="s">
        <v>239</v>
      </c>
      <c r="B100" s="66"/>
      <c r="C100" s="68"/>
      <c r="D100" s="85">
        <v>9000</v>
      </c>
      <c r="E100" s="88"/>
      <c r="F100" s="88"/>
      <c r="G100" s="1"/>
      <c r="H100" s="41"/>
      <c r="I100" s="43"/>
      <c r="J100" s="43"/>
      <c r="K100" s="43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E7" sqref="E7"/>
    </sheetView>
  </sheetViews>
  <sheetFormatPr baseColWidth="10" defaultRowHeight="16" x14ac:dyDescent="0.2"/>
  <cols>
    <col min="2" max="2" width="15.83203125" customWidth="1"/>
    <col min="3" max="3" width="33.1640625" customWidth="1"/>
    <col min="4" max="4" width="25.33203125" customWidth="1"/>
    <col min="5" max="5" width="14" customWidth="1"/>
  </cols>
  <sheetData>
    <row r="1" spans="1:7" x14ac:dyDescent="0.2">
      <c r="A1" s="117" t="s">
        <v>265</v>
      </c>
      <c r="B1" s="117" t="s">
        <v>266</v>
      </c>
      <c r="C1" s="117" t="s">
        <v>267</v>
      </c>
      <c r="D1" s="117" t="s">
        <v>268</v>
      </c>
      <c r="E1" s="118" t="s">
        <v>269</v>
      </c>
      <c r="F1" s="119" t="s">
        <v>253</v>
      </c>
      <c r="G1" s="117" t="s">
        <v>270</v>
      </c>
    </row>
    <row r="2" spans="1:7" x14ac:dyDescent="0.2">
      <c r="A2" s="120">
        <v>42968</v>
      </c>
      <c r="B2" s="120" t="s">
        <v>272</v>
      </c>
      <c r="C2" s="117" t="s">
        <v>223</v>
      </c>
      <c r="D2" s="117" t="s">
        <v>273</v>
      </c>
      <c r="E2" s="118">
        <v>1000</v>
      </c>
      <c r="F2" s="119"/>
      <c r="G2" s="117"/>
    </row>
    <row r="3" spans="1:7" x14ac:dyDescent="0.2">
      <c r="A3" s="120">
        <v>42968</v>
      </c>
      <c r="B3" s="120"/>
      <c r="C3" s="117" t="s">
        <v>274</v>
      </c>
      <c r="D3" s="117" t="s">
        <v>275</v>
      </c>
      <c r="E3" s="118">
        <v>1300</v>
      </c>
      <c r="F3" s="119"/>
      <c r="G3" s="117"/>
    </row>
    <row r="4" spans="1:7" x14ac:dyDescent="0.2">
      <c r="A4" s="120">
        <v>42968</v>
      </c>
      <c r="B4" s="120">
        <v>42970</v>
      </c>
      <c r="C4" s="117" t="s">
        <v>280</v>
      </c>
      <c r="D4" s="117" t="s">
        <v>276</v>
      </c>
      <c r="E4" s="118">
        <v>250</v>
      </c>
      <c r="F4" s="119"/>
      <c r="G4" s="117"/>
    </row>
    <row r="5" spans="1:7" x14ac:dyDescent="0.2">
      <c r="A5" s="120">
        <v>42968</v>
      </c>
      <c r="B5" s="120">
        <v>42972</v>
      </c>
      <c r="C5" s="117" t="s">
        <v>277</v>
      </c>
      <c r="D5" s="117" t="s">
        <v>278</v>
      </c>
      <c r="E5" s="118">
        <v>250</v>
      </c>
      <c r="F5" s="119"/>
      <c r="G5" s="117"/>
    </row>
    <row r="6" spans="1:7" x14ac:dyDescent="0.2">
      <c r="A6" s="120">
        <v>42968</v>
      </c>
      <c r="B6" s="120"/>
      <c r="C6" s="117"/>
      <c r="D6" s="117" t="s">
        <v>279</v>
      </c>
      <c r="E6" s="118">
        <v>250</v>
      </c>
      <c r="F6" s="119"/>
      <c r="G6" s="117"/>
    </row>
    <row r="7" spans="1:7" x14ac:dyDescent="0.2">
      <c r="A7" s="120"/>
      <c r="B7" s="117"/>
      <c r="C7" s="117"/>
      <c r="D7" s="117"/>
      <c r="E7" s="118"/>
      <c r="F7" s="119"/>
      <c r="G7" s="117"/>
    </row>
    <row r="8" spans="1:7" x14ac:dyDescent="0.2">
      <c r="A8" s="120"/>
      <c r="B8" s="120"/>
      <c r="C8" s="117"/>
      <c r="D8" s="117"/>
      <c r="E8" s="118"/>
      <c r="F8" s="119"/>
      <c r="G8" s="117"/>
    </row>
    <row r="9" spans="1:7" x14ac:dyDescent="0.2">
      <c r="A9" s="120"/>
      <c r="B9" s="120"/>
      <c r="C9" s="117"/>
      <c r="D9" s="117"/>
      <c r="E9" s="118"/>
      <c r="F9" s="119"/>
      <c r="G9" s="117"/>
    </row>
    <row r="10" spans="1:7" x14ac:dyDescent="0.2">
      <c r="A10" s="120"/>
      <c r="B10" s="120"/>
      <c r="C10" s="117"/>
      <c r="D10" s="117"/>
      <c r="E10" s="118"/>
      <c r="F10" s="119"/>
      <c r="G10" s="117"/>
    </row>
    <row r="11" spans="1:7" x14ac:dyDescent="0.2">
      <c r="A11" s="120"/>
      <c r="B11" s="120"/>
      <c r="C11" s="117"/>
      <c r="D11" s="117"/>
      <c r="E11" s="118"/>
      <c r="F11" s="119"/>
      <c r="G11" s="117"/>
    </row>
    <row r="12" spans="1:7" x14ac:dyDescent="0.2">
      <c r="A12" s="120"/>
      <c r="B12" s="120"/>
      <c r="C12" s="117"/>
      <c r="D12" s="117"/>
      <c r="E12" s="118"/>
      <c r="F12" s="119"/>
      <c r="G12" s="117"/>
    </row>
    <row r="13" spans="1:7" x14ac:dyDescent="0.2">
      <c r="A13" s="120"/>
      <c r="B13" s="120"/>
      <c r="C13" s="117"/>
      <c r="D13" s="117"/>
      <c r="E13" s="118"/>
      <c r="F13" s="119"/>
      <c r="G13" s="117"/>
    </row>
    <row r="14" spans="1:7" x14ac:dyDescent="0.2">
      <c r="A14" s="120"/>
      <c r="B14" s="120"/>
      <c r="C14" s="117"/>
      <c r="D14" s="117"/>
      <c r="E14" s="118"/>
      <c r="F14" s="119"/>
      <c r="G14" s="117"/>
    </row>
    <row r="15" spans="1:7" x14ac:dyDescent="0.2">
      <c r="A15" s="120"/>
      <c r="B15" s="120"/>
      <c r="C15" s="117"/>
      <c r="D15" s="117"/>
      <c r="E15" s="118"/>
      <c r="F15" s="119"/>
      <c r="G15" s="117"/>
    </row>
    <row r="16" spans="1:7" x14ac:dyDescent="0.2">
      <c r="A16" s="120"/>
      <c r="B16" s="120"/>
      <c r="C16" s="117"/>
      <c r="D16" s="117"/>
      <c r="E16" s="118"/>
      <c r="F16" s="119"/>
      <c r="G16" s="117"/>
    </row>
    <row r="17" spans="1:7" x14ac:dyDescent="0.2">
      <c r="A17" s="120"/>
      <c r="B17" s="120"/>
      <c r="C17" s="117"/>
      <c r="D17" s="117"/>
      <c r="E17" s="118"/>
      <c r="F17" s="119"/>
      <c r="G17" s="117"/>
    </row>
    <row r="18" spans="1:7" x14ac:dyDescent="0.2">
      <c r="A18" s="120"/>
      <c r="B18" s="120"/>
      <c r="C18" s="117"/>
      <c r="D18" s="117"/>
      <c r="E18" s="118"/>
      <c r="F18" s="119"/>
      <c r="G18" s="117"/>
    </row>
    <row r="19" spans="1:7" x14ac:dyDescent="0.2">
      <c r="A19" s="120"/>
      <c r="B19" s="120"/>
      <c r="C19" s="117"/>
      <c r="D19" s="117"/>
      <c r="E19" s="118"/>
      <c r="F19" s="119"/>
      <c r="G19" s="117"/>
    </row>
    <row r="20" spans="1:7" x14ac:dyDescent="0.2">
      <c r="A20" s="120"/>
      <c r="B20" s="120"/>
      <c r="C20" s="117"/>
      <c r="D20" s="117"/>
      <c r="E20" s="118"/>
      <c r="F20" s="119"/>
      <c r="G20" s="117"/>
    </row>
    <row r="21" spans="1:7" x14ac:dyDescent="0.2">
      <c r="A21" s="120"/>
      <c r="B21" s="120"/>
      <c r="C21" s="117"/>
      <c r="D21" s="117"/>
      <c r="E21" s="118"/>
      <c r="F21" s="119"/>
      <c r="G21" s="117"/>
    </row>
    <row r="22" spans="1:7" x14ac:dyDescent="0.2">
      <c r="A22" s="120"/>
      <c r="B22" s="120"/>
      <c r="C22" s="117"/>
      <c r="D22" s="117"/>
      <c r="E22" s="118"/>
      <c r="F22" s="119"/>
      <c r="G22" s="117"/>
    </row>
    <row r="23" spans="1:7" x14ac:dyDescent="0.2">
      <c r="A23" s="120"/>
      <c r="B23" s="120"/>
      <c r="C23" s="117"/>
      <c r="D23" s="117"/>
      <c r="E23" s="118"/>
      <c r="F23" s="119"/>
      <c r="G23" s="117"/>
    </row>
    <row r="24" spans="1:7" x14ac:dyDescent="0.2">
      <c r="A24" s="120"/>
      <c r="B24" s="120"/>
      <c r="C24" s="117"/>
      <c r="D24" s="117"/>
      <c r="E24" s="118"/>
      <c r="F24" s="119"/>
      <c r="G24" s="117"/>
    </row>
    <row r="25" spans="1:7" x14ac:dyDescent="0.2">
      <c r="A25" s="117"/>
      <c r="B25" s="117"/>
      <c r="C25" s="117"/>
      <c r="D25" s="117" t="s">
        <v>264</v>
      </c>
      <c r="E25" s="118">
        <f>SUM(E2:E24)</f>
        <v>3050</v>
      </c>
      <c r="F25" s="118">
        <f>SUM(F2:F24)</f>
        <v>0</v>
      </c>
      <c r="G25" s="117"/>
    </row>
    <row r="26" spans="1:7" x14ac:dyDescent="0.2">
      <c r="A26" s="117"/>
      <c r="B26" s="117"/>
      <c r="C26" s="117"/>
      <c r="D26" s="117" t="s">
        <v>271</v>
      </c>
      <c r="E26" s="118">
        <v>6325</v>
      </c>
      <c r="F26" s="119"/>
      <c r="G26" s="117"/>
    </row>
    <row r="27" spans="1:7" x14ac:dyDescent="0.2">
      <c r="A27" s="117"/>
      <c r="B27" s="117"/>
      <c r="C27" s="117"/>
      <c r="D27" s="117" t="s">
        <v>270</v>
      </c>
      <c r="E27" s="118">
        <f>E26-E25</f>
        <v>3275</v>
      </c>
      <c r="F27" s="119"/>
      <c r="G27" s="117"/>
    </row>
    <row r="28" spans="1:7" x14ac:dyDescent="0.2">
      <c r="A28" s="117"/>
      <c r="B28" s="117"/>
      <c r="C28" s="117"/>
      <c r="D28" s="117"/>
      <c r="E28" s="118"/>
      <c r="F28" s="119"/>
      <c r="G28" s="117"/>
    </row>
    <row r="29" spans="1:7" x14ac:dyDescent="0.2">
      <c r="A29" s="117"/>
      <c r="B29" s="117"/>
      <c r="C29" s="117"/>
      <c r="D29" s="117"/>
      <c r="E29" s="118"/>
      <c r="F29" s="119"/>
      <c r="G29" s="117"/>
    </row>
    <row r="30" spans="1:7" x14ac:dyDescent="0.2">
      <c r="A30" s="117"/>
      <c r="B30" s="117"/>
      <c r="C30" s="117"/>
      <c r="D30" s="117"/>
      <c r="E30" s="118"/>
      <c r="F30" s="119"/>
      <c r="G30" s="117"/>
    </row>
    <row r="31" spans="1:7" x14ac:dyDescent="0.2">
      <c r="A31" s="117"/>
      <c r="B31" s="117"/>
      <c r="C31" s="117"/>
      <c r="D31" s="117"/>
      <c r="E31" s="118"/>
      <c r="F31" s="119"/>
      <c r="G31" s="117"/>
    </row>
    <row r="32" spans="1:7" x14ac:dyDescent="0.2">
      <c r="A32" s="117"/>
      <c r="B32" s="117"/>
      <c r="C32" s="117"/>
      <c r="D32" s="117"/>
      <c r="E32" s="118"/>
      <c r="F32" s="119"/>
      <c r="G32" s="117"/>
    </row>
    <row r="33" spans="1:7" x14ac:dyDescent="0.2">
      <c r="A33" s="117"/>
      <c r="B33" s="117"/>
      <c r="C33" s="117"/>
      <c r="D33" s="117"/>
      <c r="E33" s="118"/>
      <c r="F33" s="119"/>
      <c r="G33" s="1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27" workbookViewId="0">
      <selection activeCell="F43" sqref="F43"/>
    </sheetView>
  </sheetViews>
  <sheetFormatPr baseColWidth="10" defaultRowHeight="16" x14ac:dyDescent="0.2"/>
  <cols>
    <col min="2" max="2" width="12.5" bestFit="1" customWidth="1"/>
    <col min="4" max="4" width="22.33203125" bestFit="1" customWidth="1"/>
    <col min="5" max="5" width="45.83203125" bestFit="1" customWidth="1"/>
    <col min="6" max="6" width="21.33203125" customWidth="1"/>
    <col min="7" max="7" width="16.6640625" bestFit="1" customWidth="1"/>
    <col min="8" max="8" width="16" customWidth="1"/>
  </cols>
  <sheetData>
    <row r="1" spans="1:8" x14ac:dyDescent="0.2">
      <c r="A1" s="181" t="s">
        <v>249</v>
      </c>
      <c r="B1" s="182"/>
      <c r="C1" s="182"/>
      <c r="D1" s="182"/>
      <c r="E1" s="182"/>
      <c r="F1" s="182"/>
      <c r="G1" s="182"/>
      <c r="H1" s="183"/>
    </row>
    <row r="2" spans="1:8" x14ac:dyDescent="0.2">
      <c r="A2" s="184"/>
      <c r="B2" s="185"/>
      <c r="C2" s="185"/>
      <c r="D2" s="185"/>
      <c r="E2" s="185"/>
      <c r="F2" s="185"/>
      <c r="G2" s="185"/>
      <c r="H2" s="186"/>
    </row>
    <row r="3" spans="1:8" x14ac:dyDescent="0.2">
      <c r="A3" s="121" t="s">
        <v>249</v>
      </c>
      <c r="B3" s="122" t="s">
        <v>265</v>
      </c>
      <c r="C3" s="121" t="s">
        <v>281</v>
      </c>
      <c r="D3" s="121" t="s">
        <v>282</v>
      </c>
      <c r="E3" s="121" t="s">
        <v>283</v>
      </c>
      <c r="F3" s="123" t="s">
        <v>284</v>
      </c>
      <c r="G3" s="123" t="s">
        <v>285</v>
      </c>
      <c r="H3" s="124" t="s">
        <v>286</v>
      </c>
    </row>
    <row r="4" spans="1:8" ht="18" x14ac:dyDescent="0.2">
      <c r="A4" s="125"/>
      <c r="B4" s="126"/>
      <c r="C4" s="127"/>
      <c r="D4" s="128"/>
      <c r="E4" s="127"/>
      <c r="F4" s="129"/>
      <c r="G4" s="129"/>
      <c r="H4" s="130"/>
    </row>
    <row r="5" spans="1:8" ht="18" x14ac:dyDescent="0.2">
      <c r="A5" s="131"/>
      <c r="B5" s="132"/>
      <c r="C5" s="127"/>
      <c r="D5" s="133"/>
      <c r="E5" s="134"/>
      <c r="F5" s="135"/>
      <c r="G5" s="135"/>
      <c r="H5" s="130"/>
    </row>
    <row r="6" spans="1:8" ht="18" x14ac:dyDescent="0.2">
      <c r="A6" s="131"/>
      <c r="B6" s="132"/>
      <c r="C6" s="134"/>
      <c r="D6" s="136"/>
      <c r="E6" s="134"/>
      <c r="F6" s="135"/>
      <c r="G6" s="135"/>
      <c r="H6" s="130"/>
    </row>
    <row r="7" spans="1:8" ht="18" x14ac:dyDescent="0.2">
      <c r="A7" s="131"/>
      <c r="B7" s="132"/>
      <c r="C7" s="134"/>
      <c r="D7" s="136"/>
      <c r="E7" s="134"/>
      <c r="F7" s="135"/>
      <c r="G7" s="135"/>
      <c r="H7" s="130"/>
    </row>
    <row r="8" spans="1:8" ht="18" x14ac:dyDescent="0.2">
      <c r="A8" s="131"/>
      <c r="B8" s="132"/>
      <c r="C8" s="134"/>
      <c r="D8" s="136"/>
      <c r="E8" s="134"/>
      <c r="F8" s="137"/>
      <c r="G8" s="135"/>
      <c r="H8" s="130"/>
    </row>
    <row r="9" spans="1:8" ht="18" x14ac:dyDescent="0.2">
      <c r="A9" s="131"/>
      <c r="B9" s="132"/>
      <c r="C9" s="134"/>
      <c r="D9" s="138"/>
      <c r="E9" s="134"/>
      <c r="F9" s="135"/>
      <c r="G9" s="135"/>
      <c r="H9" s="130"/>
    </row>
    <row r="10" spans="1:8" ht="18" x14ac:dyDescent="0.2">
      <c r="A10" s="131"/>
      <c r="B10" s="132"/>
      <c r="C10" s="134"/>
      <c r="D10" s="134"/>
      <c r="E10" s="134"/>
      <c r="F10" s="135"/>
      <c r="G10" s="135"/>
      <c r="H10" s="130"/>
    </row>
    <row r="11" spans="1:8" ht="18" x14ac:dyDescent="0.2">
      <c r="A11" s="131"/>
      <c r="B11" s="132"/>
      <c r="C11" s="134"/>
      <c r="D11" s="136"/>
      <c r="E11" s="134"/>
      <c r="F11" s="135"/>
      <c r="G11" s="135"/>
      <c r="H11" s="130"/>
    </row>
    <row r="12" spans="1:8" ht="18" x14ac:dyDescent="0.2">
      <c r="A12" s="131"/>
      <c r="B12" s="132"/>
      <c r="C12" s="134"/>
      <c r="D12" s="136"/>
      <c r="E12" s="134"/>
      <c r="F12" s="135"/>
      <c r="G12" s="135"/>
      <c r="H12" s="130"/>
    </row>
    <row r="13" spans="1:8" ht="18" x14ac:dyDescent="0.2">
      <c r="A13" s="131"/>
      <c r="B13" s="132"/>
      <c r="C13" s="134"/>
      <c r="D13" s="136"/>
      <c r="E13" s="134"/>
      <c r="F13" s="135"/>
      <c r="G13" s="135"/>
      <c r="H13" s="130"/>
    </row>
    <row r="14" spans="1:8" ht="18" x14ac:dyDescent="0.2">
      <c r="A14" s="131"/>
      <c r="B14" s="132"/>
      <c r="C14" s="134"/>
      <c r="D14" s="136"/>
      <c r="E14" s="134"/>
      <c r="F14" s="135"/>
      <c r="G14" s="135"/>
      <c r="H14" s="130"/>
    </row>
    <row r="15" spans="1:8" ht="18" x14ac:dyDescent="0.2">
      <c r="A15" s="131"/>
      <c r="B15" s="132"/>
      <c r="C15" s="134"/>
      <c r="D15" s="136"/>
      <c r="E15" s="134"/>
      <c r="F15" s="135"/>
      <c r="G15" s="135"/>
      <c r="H15" s="130"/>
    </row>
    <row r="16" spans="1:8" ht="18" x14ac:dyDescent="0.2">
      <c r="A16" s="131"/>
      <c r="B16" s="132"/>
      <c r="C16" s="134"/>
      <c r="D16" s="138"/>
      <c r="E16" s="134"/>
      <c r="F16" s="135"/>
      <c r="G16" s="135"/>
      <c r="H16" s="130"/>
    </row>
    <row r="17" spans="1:8" ht="18" x14ac:dyDescent="0.2">
      <c r="A17" s="131"/>
      <c r="B17" s="132"/>
      <c r="C17" s="139"/>
      <c r="D17" s="140"/>
      <c r="E17" s="139"/>
      <c r="F17" s="135"/>
      <c r="G17" s="135"/>
      <c r="H17" s="130"/>
    </row>
    <row r="18" spans="1:8" ht="18" x14ac:dyDescent="0.2">
      <c r="A18" s="131"/>
      <c r="B18" s="132"/>
      <c r="C18" s="134"/>
      <c r="D18" s="136"/>
      <c r="E18" s="134"/>
      <c r="F18" s="135"/>
      <c r="G18" s="135"/>
      <c r="H18" s="130"/>
    </row>
    <row r="19" spans="1:8" ht="18" x14ac:dyDescent="0.2">
      <c r="A19" s="131"/>
      <c r="B19" s="132"/>
      <c r="C19" s="134"/>
      <c r="D19" s="136"/>
      <c r="E19" s="134"/>
      <c r="F19" s="135"/>
      <c r="G19" s="135"/>
      <c r="H19" s="130"/>
    </row>
    <row r="20" spans="1:8" ht="18" x14ac:dyDescent="0.2">
      <c r="A20" s="131"/>
      <c r="B20" s="132"/>
      <c r="C20" s="134"/>
      <c r="D20" s="136"/>
      <c r="E20" s="134"/>
      <c r="F20" s="135"/>
      <c r="G20" s="135"/>
      <c r="H20" s="130"/>
    </row>
    <row r="21" spans="1:8" ht="18" x14ac:dyDescent="0.2">
      <c r="A21" s="131"/>
      <c r="B21" s="132"/>
      <c r="C21" s="134"/>
      <c r="D21" s="136"/>
      <c r="E21" s="134"/>
      <c r="F21" s="135"/>
      <c r="G21" s="135"/>
      <c r="H21" s="130"/>
    </row>
    <row r="22" spans="1:8" ht="18" x14ac:dyDescent="0.2">
      <c r="A22" s="131"/>
      <c r="B22" s="132"/>
      <c r="C22" s="134"/>
      <c r="D22" s="136"/>
      <c r="E22" s="134"/>
      <c r="F22" s="135"/>
      <c r="G22" s="135"/>
      <c r="H22" s="130"/>
    </row>
    <row r="23" spans="1:8" ht="18" x14ac:dyDescent="0.2">
      <c r="A23" s="131"/>
      <c r="B23" s="132"/>
      <c r="C23" s="134"/>
      <c r="D23" s="136"/>
      <c r="E23" s="134"/>
      <c r="F23" s="135"/>
      <c r="G23" s="135"/>
      <c r="H23" s="130"/>
    </row>
    <row r="24" spans="1:8" ht="18" x14ac:dyDescent="0.2">
      <c r="A24" s="131"/>
      <c r="B24" s="132"/>
      <c r="C24" s="134"/>
      <c r="D24" s="136"/>
      <c r="E24" s="134"/>
      <c r="F24" s="135"/>
      <c r="G24" s="135"/>
      <c r="H24" s="130"/>
    </row>
    <row r="25" spans="1:8" ht="18" x14ac:dyDescent="0.2">
      <c r="A25" s="131"/>
      <c r="B25" s="132"/>
      <c r="C25" s="134"/>
      <c r="D25" s="136"/>
      <c r="E25" s="134"/>
      <c r="F25" s="135"/>
      <c r="G25" s="135"/>
      <c r="H25" s="130"/>
    </row>
    <row r="26" spans="1:8" ht="18" x14ac:dyDescent="0.2">
      <c r="A26" s="131"/>
      <c r="B26" s="132"/>
      <c r="C26" s="134"/>
      <c r="D26" s="136"/>
      <c r="E26" s="134"/>
      <c r="F26" s="135"/>
      <c r="G26" s="135"/>
      <c r="H26" s="130"/>
    </row>
    <row r="27" spans="1:8" ht="18" x14ac:dyDescent="0.2">
      <c r="A27" s="131"/>
      <c r="B27" s="132"/>
      <c r="C27" s="134"/>
      <c r="D27" s="141"/>
      <c r="E27" s="134"/>
      <c r="F27" s="135"/>
      <c r="G27" s="135"/>
      <c r="H27" s="130"/>
    </row>
    <row r="28" spans="1:8" ht="18" x14ac:dyDescent="0.2">
      <c r="A28" s="131"/>
      <c r="B28" s="132"/>
      <c r="C28" s="134"/>
      <c r="D28" s="136"/>
      <c r="E28" s="134"/>
      <c r="F28" s="135"/>
      <c r="G28" s="135"/>
      <c r="H28" s="130"/>
    </row>
    <row r="29" spans="1:8" ht="18" x14ac:dyDescent="0.2">
      <c r="A29" s="131"/>
      <c r="B29" s="132"/>
      <c r="C29" s="134"/>
      <c r="D29" s="136"/>
      <c r="E29" s="134"/>
      <c r="F29" s="135"/>
      <c r="G29" s="135"/>
      <c r="H29" s="130"/>
    </row>
    <row r="30" spans="1:8" ht="18" x14ac:dyDescent="0.2">
      <c r="A30" s="131"/>
      <c r="B30" s="132"/>
      <c r="C30" s="134"/>
      <c r="D30" s="136"/>
      <c r="E30" s="134"/>
      <c r="F30" s="135"/>
      <c r="G30" s="135"/>
      <c r="H30" s="130"/>
    </row>
    <row r="31" spans="1:8" ht="18" x14ac:dyDescent="0.2">
      <c r="A31" s="131"/>
      <c r="B31" s="132"/>
      <c r="C31" s="134"/>
      <c r="D31" s="136"/>
      <c r="E31" s="134"/>
      <c r="F31" s="135"/>
      <c r="G31" s="135"/>
      <c r="H31" s="130"/>
    </row>
    <row r="32" spans="1:8" ht="18" x14ac:dyDescent="0.2">
      <c r="A32" s="131"/>
      <c r="B32" s="132"/>
      <c r="C32" s="134"/>
      <c r="D32" s="136"/>
      <c r="E32" s="134"/>
      <c r="F32" s="135"/>
      <c r="G32" s="135"/>
      <c r="H32" s="130"/>
    </row>
    <row r="33" spans="1:8" ht="18" x14ac:dyDescent="0.2">
      <c r="A33" s="131"/>
      <c r="B33" s="132"/>
      <c r="C33" s="134"/>
      <c r="D33" s="136"/>
      <c r="E33" s="134"/>
      <c r="F33" s="135"/>
      <c r="G33" s="135"/>
      <c r="H33" s="130"/>
    </row>
    <row r="34" spans="1:8" ht="18" x14ac:dyDescent="0.2">
      <c r="A34" s="131"/>
      <c r="B34" s="132"/>
      <c r="C34" s="134"/>
      <c r="D34" s="136"/>
      <c r="E34" s="134"/>
      <c r="F34" s="135"/>
      <c r="G34" s="135"/>
      <c r="H34" s="130"/>
    </row>
    <row r="35" spans="1:8" ht="18" x14ac:dyDescent="0.2">
      <c r="A35" s="131"/>
      <c r="B35" s="132"/>
      <c r="C35" s="134"/>
      <c r="D35" s="136"/>
      <c r="E35" s="134"/>
      <c r="F35" s="135"/>
      <c r="G35" s="135"/>
      <c r="H35" s="130"/>
    </row>
    <row r="36" spans="1:8" ht="18" x14ac:dyDescent="0.2">
      <c r="A36" s="131"/>
      <c r="B36" s="132"/>
      <c r="C36" s="134"/>
      <c r="D36" s="136"/>
      <c r="E36" s="134"/>
      <c r="F36" s="135"/>
      <c r="G36" s="135"/>
      <c r="H36" s="130"/>
    </row>
    <row r="37" spans="1:8" ht="18" x14ac:dyDescent="0.2">
      <c r="A37" s="131"/>
      <c r="B37" s="132"/>
      <c r="C37" s="134"/>
      <c r="D37" s="136"/>
      <c r="E37" s="134"/>
      <c r="F37" s="135"/>
      <c r="G37" s="135"/>
      <c r="H37" s="130"/>
    </row>
    <row r="38" spans="1:8" ht="18" x14ac:dyDescent="0.2">
      <c r="A38" s="131"/>
      <c r="B38" s="132"/>
      <c r="C38" s="134"/>
      <c r="D38" s="141"/>
      <c r="E38" s="134"/>
      <c r="F38" s="135"/>
      <c r="G38" s="135"/>
      <c r="H38" s="130"/>
    </row>
    <row r="39" spans="1:8" ht="18" x14ac:dyDescent="0.2">
      <c r="A39" s="131"/>
      <c r="B39" s="132"/>
      <c r="C39" s="134"/>
      <c r="D39" s="136"/>
      <c r="E39" s="134"/>
      <c r="F39" s="135"/>
      <c r="G39" s="135"/>
      <c r="H39" s="130"/>
    </row>
    <row r="40" spans="1:8" ht="18" x14ac:dyDescent="0.2">
      <c r="A40" s="131"/>
      <c r="B40" s="132"/>
      <c r="C40" s="134"/>
      <c r="D40" s="136"/>
      <c r="E40" s="134"/>
      <c r="F40" s="135"/>
      <c r="G40" s="135"/>
      <c r="H40" s="130"/>
    </row>
    <row r="41" spans="1:8" ht="18" x14ac:dyDescent="0.2">
      <c r="A41" s="131"/>
      <c r="B41" s="132"/>
      <c r="C41" s="134"/>
      <c r="D41" s="136"/>
      <c r="E41" s="134"/>
      <c r="F41" s="135">
        <f>SUM(F4:F40)</f>
        <v>0</v>
      </c>
      <c r="G41" s="135"/>
      <c r="H41" s="135">
        <f>SUM(H4:H40)</f>
        <v>0</v>
      </c>
    </row>
    <row r="42" spans="1:8" ht="18" x14ac:dyDescent="0.2">
      <c r="F42" s="142" t="s">
        <v>249</v>
      </c>
      <c r="G42" s="143">
        <f>SUM(G4:G41)</f>
        <v>0</v>
      </c>
    </row>
    <row r="43" spans="1:8" ht="18" x14ac:dyDescent="0.2">
      <c r="F43" s="144" t="s">
        <v>249</v>
      </c>
    </row>
    <row r="51" spans="1:8" x14ac:dyDescent="0.2">
      <c r="A51" s="117"/>
      <c r="B51" s="117"/>
      <c r="C51" s="117"/>
      <c r="D51" s="117"/>
      <c r="E51" s="117"/>
      <c r="F51" s="117"/>
      <c r="G51" s="117"/>
      <c r="H51" s="117"/>
    </row>
    <row r="52" spans="1:8" x14ac:dyDescent="0.2">
      <c r="A52" s="117"/>
      <c r="B52" s="117"/>
      <c r="C52" s="117"/>
      <c r="D52" s="117"/>
      <c r="E52" s="117"/>
      <c r="F52" s="117"/>
      <c r="G52" s="117"/>
      <c r="H52" s="117"/>
    </row>
    <row r="53" spans="1:8" x14ac:dyDescent="0.2">
      <c r="A53" s="117"/>
      <c r="B53" s="117"/>
      <c r="C53" s="117"/>
      <c r="D53" s="117"/>
      <c r="E53" s="117"/>
      <c r="F53" s="117"/>
      <c r="G53" s="117"/>
      <c r="H53" s="117"/>
    </row>
    <row r="54" spans="1:8" x14ac:dyDescent="0.2">
      <c r="A54" s="117"/>
      <c r="B54" s="117"/>
      <c r="C54" s="117"/>
      <c r="D54" s="117"/>
      <c r="E54" s="117"/>
      <c r="F54" s="117"/>
      <c r="G54" s="117"/>
      <c r="H54" s="117"/>
    </row>
    <row r="55" spans="1:8" x14ac:dyDescent="0.2">
      <c r="A55" s="117"/>
      <c r="B55" s="117"/>
      <c r="C55" s="117"/>
      <c r="D55" s="117"/>
      <c r="E55" s="117"/>
      <c r="F55" s="117"/>
      <c r="G55" s="117"/>
      <c r="H55" s="117"/>
    </row>
    <row r="56" spans="1:8" x14ac:dyDescent="0.2">
      <c r="A56" s="117"/>
      <c r="B56" s="117"/>
      <c r="C56" s="117"/>
      <c r="D56" s="117"/>
      <c r="E56" s="117"/>
      <c r="F56" s="117"/>
      <c r="G56" s="117"/>
      <c r="H56" s="117"/>
    </row>
    <row r="57" spans="1:8" x14ac:dyDescent="0.2">
      <c r="A57" s="117"/>
      <c r="B57" s="117"/>
      <c r="C57" s="117"/>
      <c r="D57" s="117"/>
      <c r="E57" s="117"/>
      <c r="F57" s="117"/>
      <c r="G57" s="117"/>
      <c r="H57" s="117"/>
    </row>
    <row r="58" spans="1:8" x14ac:dyDescent="0.2">
      <c r="A58" s="117"/>
      <c r="B58" s="117"/>
      <c r="C58" s="117"/>
      <c r="D58" s="117"/>
      <c r="E58" s="117"/>
      <c r="F58" s="117"/>
      <c r="G58" s="117"/>
      <c r="H58" s="117"/>
    </row>
    <row r="59" spans="1:8" x14ac:dyDescent="0.2">
      <c r="A59" s="117"/>
      <c r="B59" s="117"/>
      <c r="C59" s="117"/>
      <c r="D59" s="117"/>
      <c r="E59" s="117"/>
      <c r="F59" s="117"/>
      <c r="G59" s="117"/>
      <c r="H59" s="117"/>
    </row>
    <row r="60" spans="1:8" x14ac:dyDescent="0.2">
      <c r="A60" s="117"/>
      <c r="B60" s="117"/>
      <c r="C60" s="117"/>
      <c r="D60" s="117"/>
      <c r="E60" s="117"/>
      <c r="F60" s="117"/>
      <c r="G60" s="117"/>
      <c r="H60" s="117"/>
    </row>
    <row r="61" spans="1:8" x14ac:dyDescent="0.2">
      <c r="A61" s="117"/>
      <c r="B61" s="117"/>
      <c r="C61" s="117"/>
      <c r="D61" s="117"/>
      <c r="E61" s="117"/>
      <c r="F61" s="117"/>
      <c r="G61" s="117"/>
      <c r="H61" s="117"/>
    </row>
    <row r="62" spans="1:8" x14ac:dyDescent="0.2">
      <c r="A62" s="117"/>
      <c r="B62" s="117"/>
      <c r="C62" s="117"/>
      <c r="D62" s="117"/>
      <c r="E62" s="117"/>
      <c r="F62" s="117"/>
      <c r="G62" s="117"/>
      <c r="H62" s="117"/>
    </row>
    <row r="63" spans="1:8" x14ac:dyDescent="0.2">
      <c r="A63" s="117"/>
      <c r="B63" s="117"/>
      <c r="C63" s="117"/>
      <c r="D63" s="117"/>
      <c r="E63" s="117"/>
      <c r="F63" s="117"/>
      <c r="G63" s="117"/>
      <c r="H63" s="117"/>
    </row>
    <row r="64" spans="1:8" x14ac:dyDescent="0.2">
      <c r="A64" s="117"/>
      <c r="B64" s="117"/>
      <c r="C64" s="117"/>
      <c r="D64" s="117"/>
      <c r="E64" s="117"/>
      <c r="F64" s="117"/>
      <c r="G64" s="117"/>
      <c r="H64" s="117"/>
    </row>
    <row r="65" spans="1:8" x14ac:dyDescent="0.2">
      <c r="A65" s="117"/>
      <c r="B65" s="117"/>
      <c r="C65" s="117"/>
      <c r="D65" s="117"/>
      <c r="E65" s="117"/>
      <c r="F65" s="117"/>
      <c r="G65" s="117"/>
      <c r="H65" s="117"/>
    </row>
    <row r="66" spans="1:8" x14ac:dyDescent="0.2">
      <c r="A66" s="117"/>
      <c r="B66" s="117"/>
      <c r="C66" s="117"/>
      <c r="D66" s="117"/>
      <c r="E66" s="117"/>
      <c r="F66" s="117"/>
      <c r="G66" s="117"/>
      <c r="H66" s="117"/>
    </row>
    <row r="67" spans="1:8" x14ac:dyDescent="0.2">
      <c r="A67" s="117"/>
      <c r="B67" s="117"/>
      <c r="C67" s="117"/>
      <c r="D67" s="117"/>
      <c r="E67" s="117"/>
      <c r="F67" s="117"/>
      <c r="G67" s="117"/>
      <c r="H67" s="117"/>
    </row>
    <row r="68" spans="1:8" x14ac:dyDescent="0.2">
      <c r="A68" s="117"/>
      <c r="B68" s="117"/>
      <c r="C68" s="117"/>
      <c r="D68" s="117"/>
      <c r="E68" s="117"/>
      <c r="F68" s="117"/>
      <c r="G68" s="117"/>
      <c r="H68" s="117"/>
    </row>
    <row r="69" spans="1:8" x14ac:dyDescent="0.2">
      <c r="A69" s="117"/>
      <c r="B69" s="117"/>
      <c r="C69" s="117"/>
      <c r="D69" s="117"/>
      <c r="E69" s="117"/>
      <c r="F69" s="117"/>
      <c r="G69" s="117"/>
      <c r="H69" s="117"/>
    </row>
    <row r="70" spans="1:8" x14ac:dyDescent="0.2">
      <c r="A70" s="117"/>
      <c r="B70" s="117"/>
      <c r="C70" s="117"/>
      <c r="D70" s="117"/>
      <c r="E70" s="117"/>
      <c r="F70" s="117"/>
      <c r="G70" s="117"/>
      <c r="H70" s="117"/>
    </row>
    <row r="71" spans="1:8" x14ac:dyDescent="0.2">
      <c r="A71" s="117"/>
      <c r="B71" s="117"/>
      <c r="C71" s="117"/>
      <c r="D71" s="117"/>
      <c r="E71" s="117"/>
      <c r="F71" s="117"/>
      <c r="G71" s="117"/>
      <c r="H71" s="117"/>
    </row>
    <row r="72" spans="1:8" x14ac:dyDescent="0.2">
      <c r="A72" s="117"/>
      <c r="B72" s="117"/>
      <c r="C72" s="117"/>
      <c r="D72" s="117"/>
      <c r="E72" s="117"/>
      <c r="F72" s="117"/>
      <c r="G72" s="117"/>
      <c r="H72" s="117"/>
    </row>
  </sheetData>
  <mergeCells count="1">
    <mergeCell ref="A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opLeftCell="A76" workbookViewId="0">
      <selection activeCell="F98" sqref="F98"/>
    </sheetView>
  </sheetViews>
  <sheetFormatPr baseColWidth="10" defaultRowHeight="16" x14ac:dyDescent="0.2"/>
  <cols>
    <col min="2" max="2" width="15.6640625" customWidth="1"/>
    <col min="3" max="3" width="34.1640625" customWidth="1"/>
    <col min="4" max="4" width="15" bestFit="1" customWidth="1"/>
    <col min="5" max="5" width="49.6640625" bestFit="1" customWidth="1"/>
    <col min="6" max="6" width="18.6640625" bestFit="1" customWidth="1"/>
    <col min="7" max="7" width="16.6640625" bestFit="1" customWidth="1"/>
    <col min="8" max="8" width="15.5" customWidth="1"/>
  </cols>
  <sheetData>
    <row r="1" spans="1:8" x14ac:dyDescent="0.2">
      <c r="A1" s="181" t="s">
        <v>249</v>
      </c>
      <c r="B1" s="182"/>
      <c r="C1" s="182"/>
      <c r="D1" s="182"/>
      <c r="E1" s="182"/>
      <c r="F1" s="182"/>
      <c r="G1" s="182"/>
      <c r="H1" s="183"/>
    </row>
    <row r="2" spans="1:8" x14ac:dyDescent="0.2">
      <c r="A2" s="184"/>
      <c r="B2" s="185"/>
      <c r="C2" s="185"/>
      <c r="D2" s="185"/>
      <c r="E2" s="185"/>
      <c r="F2" s="185"/>
      <c r="G2" s="185"/>
      <c r="H2" s="186"/>
    </row>
    <row r="3" spans="1:8" x14ac:dyDescent="0.2">
      <c r="A3" s="145" t="s">
        <v>249</v>
      </c>
      <c r="B3" s="146" t="s">
        <v>265</v>
      </c>
      <c r="C3" s="147" t="s">
        <v>281</v>
      </c>
      <c r="D3" s="148" t="s">
        <v>266</v>
      </c>
      <c r="E3" s="147" t="s">
        <v>283</v>
      </c>
      <c r="F3" s="149" t="s">
        <v>284</v>
      </c>
      <c r="G3" s="149" t="s">
        <v>285</v>
      </c>
      <c r="H3" s="150" t="s">
        <v>286</v>
      </c>
    </row>
    <row r="4" spans="1:8" ht="18" x14ac:dyDescent="0.2">
      <c r="A4" s="131"/>
      <c r="B4" s="132"/>
      <c r="C4" s="134"/>
      <c r="D4" s="151"/>
      <c r="E4" s="134"/>
      <c r="F4" s="135"/>
      <c r="G4" s="152"/>
      <c r="H4" s="130">
        <f t="shared" ref="H4:H67" si="0">F4+G4</f>
        <v>0</v>
      </c>
    </row>
    <row r="5" spans="1:8" ht="18" x14ac:dyDescent="0.2">
      <c r="A5" s="125"/>
      <c r="B5" s="132"/>
      <c r="C5" s="127"/>
      <c r="D5" s="153"/>
      <c r="E5" s="127"/>
      <c r="F5" s="129"/>
      <c r="G5" s="154"/>
      <c r="H5" s="130">
        <f t="shared" si="0"/>
        <v>0</v>
      </c>
    </row>
    <row r="6" spans="1:8" ht="18" x14ac:dyDescent="0.2">
      <c r="A6" s="131"/>
      <c r="B6" s="132"/>
      <c r="C6" s="134"/>
      <c r="D6" s="155"/>
      <c r="E6" s="134"/>
      <c r="F6" s="135"/>
      <c r="G6" s="152"/>
      <c r="H6" s="130">
        <f t="shared" si="0"/>
        <v>0</v>
      </c>
    </row>
    <row r="7" spans="1:8" ht="18" x14ac:dyDescent="0.2">
      <c r="A7" s="131"/>
      <c r="B7" s="132"/>
      <c r="C7" s="134"/>
      <c r="D7" s="151"/>
      <c r="E7" s="134"/>
      <c r="F7" s="135"/>
      <c r="G7" s="152"/>
      <c r="H7" s="130">
        <f t="shared" si="0"/>
        <v>0</v>
      </c>
    </row>
    <row r="8" spans="1:8" ht="18" x14ac:dyDescent="0.2">
      <c r="A8" s="131"/>
      <c r="B8" s="132"/>
      <c r="C8" s="134"/>
      <c r="D8" s="151"/>
      <c r="E8" s="134"/>
      <c r="F8" s="135"/>
      <c r="G8" s="152"/>
      <c r="H8" s="130">
        <f t="shared" si="0"/>
        <v>0</v>
      </c>
    </row>
    <row r="9" spans="1:8" ht="18" x14ac:dyDescent="0.2">
      <c r="A9" s="131"/>
      <c r="B9" s="132"/>
      <c r="C9" s="134"/>
      <c r="D9" s="151"/>
      <c r="E9" s="134"/>
      <c r="F9" s="135"/>
      <c r="G9" s="152"/>
      <c r="H9" s="130">
        <f t="shared" si="0"/>
        <v>0</v>
      </c>
    </row>
    <row r="10" spans="1:8" ht="18" x14ac:dyDescent="0.2">
      <c r="A10" s="131"/>
      <c r="B10" s="132"/>
      <c r="C10" s="134"/>
      <c r="D10" s="151"/>
      <c r="E10" s="134"/>
      <c r="F10" s="135"/>
      <c r="G10" s="152"/>
      <c r="H10" s="130">
        <f t="shared" si="0"/>
        <v>0</v>
      </c>
    </row>
    <row r="11" spans="1:8" ht="18" x14ac:dyDescent="0.2">
      <c r="A11" s="131"/>
      <c r="B11" s="132"/>
      <c r="C11" s="134"/>
      <c r="D11" s="151"/>
      <c r="E11" s="134"/>
      <c r="F11" s="135"/>
      <c r="G11" s="152"/>
      <c r="H11" s="130">
        <f t="shared" si="0"/>
        <v>0</v>
      </c>
    </row>
    <row r="12" spans="1:8" ht="18" x14ac:dyDescent="0.2">
      <c r="A12" s="131"/>
      <c r="B12" s="132"/>
      <c r="C12" s="134"/>
      <c r="D12" s="151"/>
      <c r="E12" s="134"/>
      <c r="F12" s="135"/>
      <c r="G12" s="152"/>
      <c r="H12" s="130">
        <f t="shared" si="0"/>
        <v>0</v>
      </c>
    </row>
    <row r="13" spans="1:8" ht="18" x14ac:dyDescent="0.2">
      <c r="A13" s="131"/>
      <c r="B13" s="132"/>
      <c r="C13" s="134"/>
      <c r="D13" s="151"/>
      <c r="E13" s="134"/>
      <c r="F13" s="135"/>
      <c r="G13" s="152"/>
      <c r="H13" s="130">
        <f t="shared" si="0"/>
        <v>0</v>
      </c>
    </row>
    <row r="14" spans="1:8" ht="18" x14ac:dyDescent="0.2">
      <c r="A14" s="131"/>
      <c r="B14" s="132"/>
      <c r="C14" s="134"/>
      <c r="D14" s="151"/>
      <c r="E14" s="134"/>
      <c r="F14" s="135"/>
      <c r="G14" s="152"/>
      <c r="H14" s="130">
        <f t="shared" si="0"/>
        <v>0</v>
      </c>
    </row>
    <row r="15" spans="1:8" ht="18" x14ac:dyDescent="0.2">
      <c r="A15" s="131"/>
      <c r="B15" s="132"/>
      <c r="C15" s="134"/>
      <c r="D15" s="151"/>
      <c r="E15" s="134"/>
      <c r="F15" s="135"/>
      <c r="G15" s="152"/>
      <c r="H15" s="130">
        <f t="shared" si="0"/>
        <v>0</v>
      </c>
    </row>
    <row r="16" spans="1:8" ht="18" x14ac:dyDescent="0.2">
      <c r="A16" s="131"/>
      <c r="B16" s="132"/>
      <c r="C16" s="134"/>
      <c r="D16" s="151"/>
      <c r="E16" s="134"/>
      <c r="F16" s="135"/>
      <c r="G16" s="152"/>
      <c r="H16" s="130">
        <f t="shared" si="0"/>
        <v>0</v>
      </c>
    </row>
    <row r="17" spans="1:8" ht="18" x14ac:dyDescent="0.2">
      <c r="A17" s="131"/>
      <c r="B17" s="132"/>
      <c r="C17" s="134"/>
      <c r="D17" s="151"/>
      <c r="E17" s="134"/>
      <c r="F17" s="135"/>
      <c r="G17" s="152"/>
      <c r="H17" s="130">
        <f t="shared" si="0"/>
        <v>0</v>
      </c>
    </row>
    <row r="18" spans="1:8" ht="18" x14ac:dyDescent="0.2">
      <c r="A18" s="131"/>
      <c r="B18" s="132"/>
      <c r="C18" s="134"/>
      <c r="D18" s="151"/>
      <c r="E18" s="134"/>
      <c r="F18" s="135"/>
      <c r="G18" s="152"/>
      <c r="H18" s="130">
        <f t="shared" si="0"/>
        <v>0</v>
      </c>
    </row>
    <row r="19" spans="1:8" ht="18" x14ac:dyDescent="0.2">
      <c r="A19" s="131"/>
      <c r="B19" s="132"/>
      <c r="C19" s="134"/>
      <c r="D19" s="151"/>
      <c r="E19" s="134"/>
      <c r="F19" s="135"/>
      <c r="G19" s="152"/>
      <c r="H19" s="130">
        <f t="shared" si="0"/>
        <v>0</v>
      </c>
    </row>
    <row r="20" spans="1:8" ht="18" x14ac:dyDescent="0.2">
      <c r="A20" s="131"/>
      <c r="B20" s="132"/>
      <c r="C20" s="134"/>
      <c r="D20" s="151"/>
      <c r="E20" s="134"/>
      <c r="F20" s="135"/>
      <c r="G20" s="152"/>
      <c r="H20" s="130">
        <f t="shared" si="0"/>
        <v>0</v>
      </c>
    </row>
    <row r="21" spans="1:8" ht="18" x14ac:dyDescent="0.2">
      <c r="A21" s="131"/>
      <c r="B21" s="132"/>
      <c r="C21" s="134"/>
      <c r="D21" s="151"/>
      <c r="E21" s="134"/>
      <c r="F21" s="135"/>
      <c r="G21" s="152"/>
      <c r="H21" s="130">
        <f t="shared" si="0"/>
        <v>0</v>
      </c>
    </row>
    <row r="22" spans="1:8" ht="18" x14ac:dyDescent="0.2">
      <c r="A22" s="131"/>
      <c r="B22" s="132"/>
      <c r="C22" s="134"/>
      <c r="D22" s="151"/>
      <c r="E22" s="134"/>
      <c r="F22" s="135"/>
      <c r="G22" s="152"/>
      <c r="H22" s="130">
        <f t="shared" si="0"/>
        <v>0</v>
      </c>
    </row>
    <row r="23" spans="1:8" ht="18" x14ac:dyDescent="0.2">
      <c r="A23" s="131"/>
      <c r="B23" s="132"/>
      <c r="C23" s="134"/>
      <c r="D23" s="151"/>
      <c r="E23" s="134"/>
      <c r="F23" s="135"/>
      <c r="G23" s="152"/>
      <c r="H23" s="130">
        <f t="shared" si="0"/>
        <v>0</v>
      </c>
    </row>
    <row r="24" spans="1:8" ht="18" x14ac:dyDescent="0.2">
      <c r="A24" s="131"/>
      <c r="B24" s="132"/>
      <c r="C24" s="134"/>
      <c r="D24" s="151"/>
      <c r="E24" s="134"/>
      <c r="F24" s="135"/>
      <c r="G24" s="152"/>
      <c r="H24" s="130">
        <f t="shared" si="0"/>
        <v>0</v>
      </c>
    </row>
    <row r="25" spans="1:8" ht="18" x14ac:dyDescent="0.2">
      <c r="A25" s="131"/>
      <c r="B25" s="132"/>
      <c r="C25" s="134"/>
      <c r="D25" s="151"/>
      <c r="E25" s="134"/>
      <c r="F25" s="135"/>
      <c r="G25" s="152"/>
      <c r="H25" s="130">
        <f t="shared" si="0"/>
        <v>0</v>
      </c>
    </row>
    <row r="26" spans="1:8" ht="18" x14ac:dyDescent="0.2">
      <c r="A26" s="131"/>
      <c r="B26" s="132"/>
      <c r="C26" s="134"/>
      <c r="D26" s="151"/>
      <c r="E26" s="134"/>
      <c r="F26" s="135"/>
      <c r="G26" s="152"/>
      <c r="H26" s="130">
        <f t="shared" si="0"/>
        <v>0</v>
      </c>
    </row>
    <row r="27" spans="1:8" ht="18" x14ac:dyDescent="0.2">
      <c r="A27" s="131"/>
      <c r="B27" s="132"/>
      <c r="C27" s="134"/>
      <c r="D27" s="151"/>
      <c r="E27" s="134"/>
      <c r="F27" s="135"/>
      <c r="G27" s="152"/>
      <c r="H27" s="130">
        <f t="shared" si="0"/>
        <v>0</v>
      </c>
    </row>
    <row r="28" spans="1:8" ht="18" x14ac:dyDescent="0.2">
      <c r="A28" s="131"/>
      <c r="B28" s="132"/>
      <c r="C28" s="134"/>
      <c r="D28" s="151"/>
      <c r="E28" s="134"/>
      <c r="F28" s="135"/>
      <c r="G28" s="152"/>
      <c r="H28" s="130">
        <f t="shared" si="0"/>
        <v>0</v>
      </c>
    </row>
    <row r="29" spans="1:8" ht="18" x14ac:dyDescent="0.2">
      <c r="A29" s="131"/>
      <c r="B29" s="132"/>
      <c r="C29" s="134"/>
      <c r="D29" s="151"/>
      <c r="E29" s="134"/>
      <c r="F29" s="135"/>
      <c r="G29" s="152"/>
      <c r="H29" s="130">
        <f t="shared" si="0"/>
        <v>0</v>
      </c>
    </row>
    <row r="30" spans="1:8" ht="18" x14ac:dyDescent="0.2">
      <c r="A30" s="131"/>
      <c r="B30" s="132"/>
      <c r="C30" s="134"/>
      <c r="D30" s="151"/>
      <c r="E30" s="134"/>
      <c r="F30" s="135"/>
      <c r="G30" s="152"/>
      <c r="H30" s="130">
        <f t="shared" si="0"/>
        <v>0</v>
      </c>
    </row>
    <row r="31" spans="1:8" ht="18" x14ac:dyDescent="0.2">
      <c r="A31" s="131"/>
      <c r="B31" s="132"/>
      <c r="C31" s="134"/>
      <c r="D31" s="151"/>
      <c r="E31" s="134"/>
      <c r="F31" s="135"/>
      <c r="G31" s="152"/>
      <c r="H31" s="130">
        <f t="shared" si="0"/>
        <v>0</v>
      </c>
    </row>
    <row r="32" spans="1:8" ht="18" x14ac:dyDescent="0.2">
      <c r="A32" s="131"/>
      <c r="B32" s="132"/>
      <c r="C32" s="134"/>
      <c r="D32" s="151"/>
      <c r="E32" s="134"/>
      <c r="F32" s="135"/>
      <c r="G32" s="152"/>
      <c r="H32" s="130">
        <f t="shared" si="0"/>
        <v>0</v>
      </c>
    </row>
    <row r="33" spans="1:8" ht="18" x14ac:dyDescent="0.2">
      <c r="A33" s="131"/>
      <c r="B33" s="132"/>
      <c r="C33" s="134"/>
      <c r="D33" s="151"/>
      <c r="E33" s="134"/>
      <c r="F33" s="135"/>
      <c r="G33" s="152"/>
      <c r="H33" s="130">
        <f t="shared" si="0"/>
        <v>0</v>
      </c>
    </row>
    <row r="34" spans="1:8" ht="18" x14ac:dyDescent="0.2">
      <c r="A34" s="131"/>
      <c r="B34" s="132"/>
      <c r="C34" s="134"/>
      <c r="D34" s="151"/>
      <c r="E34" s="134"/>
      <c r="F34" s="135"/>
      <c r="G34" s="152"/>
      <c r="H34" s="130">
        <f t="shared" si="0"/>
        <v>0</v>
      </c>
    </row>
    <row r="35" spans="1:8" ht="18" x14ac:dyDescent="0.2">
      <c r="A35" s="131"/>
      <c r="B35" s="132"/>
      <c r="C35" s="134"/>
      <c r="D35" s="151"/>
      <c r="E35" s="134"/>
      <c r="F35" s="135"/>
      <c r="G35" s="152"/>
      <c r="H35" s="130">
        <f t="shared" si="0"/>
        <v>0</v>
      </c>
    </row>
    <row r="36" spans="1:8" ht="18" x14ac:dyDescent="0.2">
      <c r="A36" s="131"/>
      <c r="B36" s="132"/>
      <c r="C36" s="134"/>
      <c r="D36" s="151"/>
      <c r="E36" s="134"/>
      <c r="F36" s="135"/>
      <c r="G36" s="152"/>
      <c r="H36" s="130">
        <f t="shared" si="0"/>
        <v>0</v>
      </c>
    </row>
    <row r="37" spans="1:8" ht="18" x14ac:dyDescent="0.2">
      <c r="A37" s="131"/>
      <c r="B37" s="132"/>
      <c r="C37" s="134"/>
      <c r="D37" s="151"/>
      <c r="E37" s="134"/>
      <c r="F37" s="135"/>
      <c r="G37" s="152"/>
      <c r="H37" s="130">
        <f t="shared" si="0"/>
        <v>0</v>
      </c>
    </row>
    <row r="38" spans="1:8" ht="18" x14ac:dyDescent="0.2">
      <c r="A38" s="131"/>
      <c r="B38" s="132"/>
      <c r="C38" s="134"/>
      <c r="D38" s="151"/>
      <c r="E38" s="134"/>
      <c r="F38" s="135"/>
      <c r="G38" s="152"/>
      <c r="H38" s="130">
        <f t="shared" si="0"/>
        <v>0</v>
      </c>
    </row>
    <row r="39" spans="1:8" ht="18" x14ac:dyDescent="0.2">
      <c r="A39" s="131"/>
      <c r="B39" s="132"/>
      <c r="C39" s="134"/>
      <c r="D39" s="151"/>
      <c r="E39" s="134"/>
      <c r="F39" s="135"/>
      <c r="G39" s="152"/>
      <c r="H39" s="130">
        <f t="shared" si="0"/>
        <v>0</v>
      </c>
    </row>
    <row r="40" spans="1:8" ht="18" x14ac:dyDescent="0.2">
      <c r="A40" s="131"/>
      <c r="B40" s="132"/>
      <c r="C40" s="134"/>
      <c r="D40" s="151"/>
      <c r="E40" s="134"/>
      <c r="F40" s="135"/>
      <c r="G40" s="152"/>
      <c r="H40" s="130">
        <f t="shared" si="0"/>
        <v>0</v>
      </c>
    </row>
    <row r="41" spans="1:8" ht="18" x14ac:dyDescent="0.2">
      <c r="A41" s="131"/>
      <c r="B41" s="132"/>
      <c r="C41" s="134"/>
      <c r="D41" s="151"/>
      <c r="E41" s="134"/>
      <c r="F41" s="135"/>
      <c r="G41" s="152"/>
      <c r="H41" s="130">
        <f t="shared" si="0"/>
        <v>0</v>
      </c>
    </row>
    <row r="42" spans="1:8" ht="18" x14ac:dyDescent="0.2">
      <c r="A42" s="131"/>
      <c r="B42" s="132"/>
      <c r="C42" s="134"/>
      <c r="D42" s="151"/>
      <c r="E42" s="134"/>
      <c r="F42" s="135"/>
      <c r="G42" s="152"/>
      <c r="H42" s="130">
        <f t="shared" si="0"/>
        <v>0</v>
      </c>
    </row>
    <row r="43" spans="1:8" ht="18" x14ac:dyDescent="0.2">
      <c r="A43" s="131"/>
      <c r="B43" s="132"/>
      <c r="C43" s="134"/>
      <c r="D43" s="151"/>
      <c r="E43" s="134"/>
      <c r="F43" s="135"/>
      <c r="G43" s="152"/>
      <c r="H43" s="130">
        <f t="shared" si="0"/>
        <v>0</v>
      </c>
    </row>
    <row r="44" spans="1:8" ht="18" x14ac:dyDescent="0.2">
      <c r="A44" s="131"/>
      <c r="B44" s="132"/>
      <c r="C44" s="134"/>
      <c r="D44" s="151"/>
      <c r="E44" s="134"/>
      <c r="F44" s="135"/>
      <c r="G44" s="152"/>
      <c r="H44" s="130">
        <f t="shared" si="0"/>
        <v>0</v>
      </c>
    </row>
    <row r="45" spans="1:8" ht="18" x14ac:dyDescent="0.2">
      <c r="A45" s="131"/>
      <c r="B45" s="132"/>
      <c r="C45" s="134"/>
      <c r="D45" s="151"/>
      <c r="E45" s="134"/>
      <c r="F45" s="135"/>
      <c r="G45" s="152"/>
      <c r="H45" s="130">
        <f t="shared" si="0"/>
        <v>0</v>
      </c>
    </row>
    <row r="46" spans="1:8" ht="18" x14ac:dyDescent="0.2">
      <c r="A46" s="131"/>
      <c r="B46" s="132"/>
      <c r="C46" s="134"/>
      <c r="D46" s="151"/>
      <c r="E46" s="134"/>
      <c r="F46" s="135"/>
      <c r="G46" s="152"/>
      <c r="H46" s="130">
        <f t="shared" si="0"/>
        <v>0</v>
      </c>
    </row>
    <row r="47" spans="1:8" ht="18" x14ac:dyDescent="0.2">
      <c r="A47" s="131"/>
      <c r="B47" s="132"/>
      <c r="C47" s="134"/>
      <c r="D47" s="151"/>
      <c r="E47" s="134"/>
      <c r="F47" s="135"/>
      <c r="G47" s="152"/>
      <c r="H47" s="130">
        <f t="shared" si="0"/>
        <v>0</v>
      </c>
    </row>
    <row r="48" spans="1:8" ht="18" x14ac:dyDescent="0.2">
      <c r="A48" s="156"/>
      <c r="B48" s="157"/>
      <c r="C48" s="156"/>
      <c r="D48" s="158"/>
      <c r="E48" s="156"/>
      <c r="F48" s="159"/>
      <c r="G48" s="160"/>
      <c r="H48" s="130">
        <f t="shared" si="0"/>
        <v>0</v>
      </c>
    </row>
    <row r="49" spans="1:8" ht="18" x14ac:dyDescent="0.2">
      <c r="A49" s="156"/>
      <c r="B49" s="161"/>
      <c r="C49" s="162"/>
      <c r="D49" s="163"/>
      <c r="E49" s="162"/>
      <c r="F49" s="164"/>
      <c r="G49" s="165"/>
      <c r="H49" s="130">
        <f t="shared" si="0"/>
        <v>0</v>
      </c>
    </row>
    <row r="50" spans="1:8" ht="18" x14ac:dyDescent="0.2">
      <c r="A50" s="156"/>
      <c r="B50" s="161"/>
      <c r="C50" s="162"/>
      <c r="D50" s="163"/>
      <c r="E50" s="162"/>
      <c r="F50" s="164"/>
      <c r="G50" s="165"/>
      <c r="H50" s="130">
        <f t="shared" si="0"/>
        <v>0</v>
      </c>
    </row>
    <row r="51" spans="1:8" ht="18" x14ac:dyDescent="0.2">
      <c r="A51" s="166"/>
      <c r="B51" s="167"/>
      <c r="C51" s="168"/>
      <c r="D51" s="169"/>
      <c r="E51" s="168"/>
      <c r="F51" s="170"/>
      <c r="G51" s="171"/>
      <c r="H51" s="130">
        <f t="shared" si="0"/>
        <v>0</v>
      </c>
    </row>
    <row r="52" spans="1:8" ht="18" x14ac:dyDescent="0.2">
      <c r="A52" s="166"/>
      <c r="B52" s="167"/>
      <c r="C52" s="168"/>
      <c r="D52" s="169"/>
      <c r="E52" s="168"/>
      <c r="F52" s="170"/>
      <c r="G52" s="171"/>
      <c r="H52" s="130">
        <f t="shared" si="0"/>
        <v>0</v>
      </c>
    </row>
    <row r="53" spans="1:8" ht="18" x14ac:dyDescent="0.2">
      <c r="A53" s="166"/>
      <c r="B53" s="167"/>
      <c r="C53" s="168"/>
      <c r="D53" s="169"/>
      <c r="E53" s="168"/>
      <c r="F53" s="170"/>
      <c r="G53" s="171"/>
      <c r="H53" s="130">
        <f t="shared" si="0"/>
        <v>0</v>
      </c>
    </row>
    <row r="54" spans="1:8" ht="18" x14ac:dyDescent="0.2">
      <c r="A54" s="166"/>
      <c r="B54" s="167"/>
      <c r="C54" s="168"/>
      <c r="D54" s="169"/>
      <c r="E54" s="168"/>
      <c r="F54" s="170"/>
      <c r="G54" s="171"/>
      <c r="H54" s="130">
        <f t="shared" si="0"/>
        <v>0</v>
      </c>
    </row>
    <row r="55" spans="1:8" ht="18" x14ac:dyDescent="0.2">
      <c r="A55" s="166"/>
      <c r="B55" s="167"/>
      <c r="C55" s="168"/>
      <c r="D55" s="169"/>
      <c r="E55" s="168"/>
      <c r="F55" s="170"/>
      <c r="G55" s="171"/>
      <c r="H55" s="130">
        <f t="shared" si="0"/>
        <v>0</v>
      </c>
    </row>
    <row r="56" spans="1:8" ht="18" x14ac:dyDescent="0.2">
      <c r="A56" s="166"/>
      <c r="B56" s="167"/>
      <c r="C56" s="168"/>
      <c r="D56" s="169"/>
      <c r="E56" s="168"/>
      <c r="F56" s="170"/>
      <c r="G56" s="171"/>
      <c r="H56" s="130">
        <f t="shared" si="0"/>
        <v>0</v>
      </c>
    </row>
    <row r="57" spans="1:8" ht="18" x14ac:dyDescent="0.2">
      <c r="A57" s="166"/>
      <c r="B57" s="167"/>
      <c r="C57" s="168"/>
      <c r="D57" s="169"/>
      <c r="E57" s="168"/>
      <c r="F57" s="170"/>
      <c r="G57" s="171"/>
      <c r="H57" s="130">
        <f t="shared" si="0"/>
        <v>0</v>
      </c>
    </row>
    <row r="58" spans="1:8" ht="18" x14ac:dyDescent="0.2">
      <c r="A58" s="166"/>
      <c r="B58" s="167"/>
      <c r="C58" s="168"/>
      <c r="D58" s="169"/>
      <c r="E58" s="168"/>
      <c r="F58" s="170"/>
      <c r="G58" s="171"/>
      <c r="H58" s="130">
        <f t="shared" si="0"/>
        <v>0</v>
      </c>
    </row>
    <row r="59" spans="1:8" ht="18" x14ac:dyDescent="0.2">
      <c r="A59" s="166"/>
      <c r="B59" s="167"/>
      <c r="C59" s="168"/>
      <c r="D59" s="169"/>
      <c r="E59" s="168"/>
      <c r="F59" s="170"/>
      <c r="G59" s="171"/>
      <c r="H59" s="172">
        <f t="shared" si="0"/>
        <v>0</v>
      </c>
    </row>
    <row r="60" spans="1:8" ht="18" x14ac:dyDescent="0.2">
      <c r="A60" s="166"/>
      <c r="B60" s="167"/>
      <c r="C60" s="168"/>
      <c r="D60" s="169"/>
      <c r="E60" s="168"/>
      <c r="F60" s="170"/>
      <c r="G60" s="171"/>
      <c r="H60" s="172">
        <f t="shared" si="0"/>
        <v>0</v>
      </c>
    </row>
    <row r="61" spans="1:8" ht="18" x14ac:dyDescent="0.2">
      <c r="A61" s="166"/>
      <c r="B61" s="167"/>
      <c r="C61" s="168"/>
      <c r="D61" s="169"/>
      <c r="E61" s="168"/>
      <c r="F61" s="170"/>
      <c r="G61" s="171"/>
      <c r="H61" s="172">
        <f t="shared" si="0"/>
        <v>0</v>
      </c>
    </row>
    <row r="62" spans="1:8" ht="18" x14ac:dyDescent="0.2">
      <c r="A62" s="166"/>
      <c r="B62" s="167"/>
      <c r="C62" s="168"/>
      <c r="D62" s="169"/>
      <c r="E62" s="168"/>
      <c r="F62" s="170"/>
      <c r="G62" s="171"/>
      <c r="H62" s="172">
        <f t="shared" si="0"/>
        <v>0</v>
      </c>
    </row>
    <row r="63" spans="1:8" ht="18" x14ac:dyDescent="0.2">
      <c r="A63" s="166"/>
      <c r="B63" s="167"/>
      <c r="C63" s="168"/>
      <c r="D63" s="169"/>
      <c r="E63" s="168"/>
      <c r="F63" s="170"/>
      <c r="G63" s="171"/>
      <c r="H63" s="172">
        <f t="shared" si="0"/>
        <v>0</v>
      </c>
    </row>
    <row r="64" spans="1:8" ht="18" x14ac:dyDescent="0.2">
      <c r="A64" s="166"/>
      <c r="B64" s="167"/>
      <c r="C64" s="168"/>
      <c r="D64" s="169"/>
      <c r="E64" s="168"/>
      <c r="F64" s="170"/>
      <c r="G64" s="171"/>
      <c r="H64" s="173">
        <f t="shared" si="0"/>
        <v>0</v>
      </c>
    </row>
    <row r="65" spans="1:8" ht="18" x14ac:dyDescent="0.2">
      <c r="A65" s="166"/>
      <c r="B65" s="167"/>
      <c r="C65" s="168"/>
      <c r="D65" s="169"/>
      <c r="E65" s="168"/>
      <c r="F65" s="170"/>
      <c r="G65" s="171"/>
      <c r="H65" s="173">
        <f t="shared" si="0"/>
        <v>0</v>
      </c>
    </row>
    <row r="66" spans="1:8" ht="18" x14ac:dyDescent="0.2">
      <c r="A66" s="166"/>
      <c r="B66" s="167"/>
      <c r="C66" s="168"/>
      <c r="D66" s="169"/>
      <c r="E66" s="168"/>
      <c r="F66" s="170"/>
      <c r="G66" s="171"/>
      <c r="H66" s="173">
        <f t="shared" si="0"/>
        <v>0</v>
      </c>
    </row>
    <row r="67" spans="1:8" ht="18" x14ac:dyDescent="0.2">
      <c r="A67" s="166"/>
      <c r="B67" s="167"/>
      <c r="C67" s="168"/>
      <c r="D67" s="169"/>
      <c r="E67" s="168"/>
      <c r="F67" s="170"/>
      <c r="G67" s="171"/>
      <c r="H67" s="173">
        <f t="shared" si="0"/>
        <v>0</v>
      </c>
    </row>
    <row r="68" spans="1:8" ht="18" x14ac:dyDescent="0.2">
      <c r="A68" s="166"/>
      <c r="B68" s="167"/>
      <c r="C68" s="168"/>
      <c r="D68" s="169"/>
      <c r="E68" s="168"/>
      <c r="F68" s="170"/>
      <c r="G68" s="171"/>
      <c r="H68" s="173">
        <f t="shared" ref="H68:H93" si="1">F68+G68</f>
        <v>0</v>
      </c>
    </row>
    <row r="69" spans="1:8" ht="18" x14ac:dyDescent="0.2">
      <c r="A69" s="166"/>
      <c r="B69" s="167"/>
      <c r="C69" s="168"/>
      <c r="D69" s="169"/>
      <c r="E69" s="168"/>
      <c r="F69" s="170"/>
      <c r="G69" s="171"/>
      <c r="H69" s="173">
        <f t="shared" si="1"/>
        <v>0</v>
      </c>
    </row>
    <row r="70" spans="1:8" ht="18" x14ac:dyDescent="0.2">
      <c r="A70" s="166"/>
      <c r="B70" s="167"/>
      <c r="C70" s="168"/>
      <c r="D70" s="169"/>
      <c r="E70" s="168"/>
      <c r="F70" s="170"/>
      <c r="G70" s="171"/>
      <c r="H70" s="173">
        <f t="shared" si="1"/>
        <v>0</v>
      </c>
    </row>
    <row r="71" spans="1:8" ht="18" x14ac:dyDescent="0.2">
      <c r="A71" s="166"/>
      <c r="B71" s="167"/>
      <c r="C71" s="168"/>
      <c r="D71" s="169"/>
      <c r="E71" s="168"/>
      <c r="F71" s="170"/>
      <c r="G71" s="171"/>
      <c r="H71" s="173">
        <f t="shared" si="1"/>
        <v>0</v>
      </c>
    </row>
    <row r="72" spans="1:8" ht="18" x14ac:dyDescent="0.2">
      <c r="A72" s="166"/>
      <c r="B72" s="167"/>
      <c r="C72" s="168"/>
      <c r="D72" s="169"/>
      <c r="E72" s="168"/>
      <c r="F72" s="170"/>
      <c r="G72" s="171"/>
      <c r="H72" s="173">
        <f t="shared" si="1"/>
        <v>0</v>
      </c>
    </row>
    <row r="73" spans="1:8" ht="18" x14ac:dyDescent="0.2">
      <c r="A73" s="166"/>
      <c r="B73" s="167"/>
      <c r="C73" s="168"/>
      <c r="D73" s="169"/>
      <c r="E73" s="168"/>
      <c r="F73" s="170"/>
      <c r="G73" s="171"/>
      <c r="H73" s="173">
        <f t="shared" si="1"/>
        <v>0</v>
      </c>
    </row>
    <row r="74" spans="1:8" ht="18" x14ac:dyDescent="0.2">
      <c r="A74" s="166"/>
      <c r="B74" s="167"/>
      <c r="C74" s="168"/>
      <c r="D74" s="169"/>
      <c r="E74" s="168"/>
      <c r="F74" s="170"/>
      <c r="G74" s="171"/>
      <c r="H74" s="173">
        <f t="shared" si="1"/>
        <v>0</v>
      </c>
    </row>
    <row r="75" spans="1:8" ht="18" x14ac:dyDescent="0.2">
      <c r="A75" s="166"/>
      <c r="B75" s="167"/>
      <c r="C75" s="168"/>
      <c r="D75" s="169"/>
      <c r="E75" s="168"/>
      <c r="F75" s="170"/>
      <c r="G75" s="171"/>
      <c r="H75" s="173">
        <f t="shared" si="1"/>
        <v>0</v>
      </c>
    </row>
    <row r="76" spans="1:8" ht="18" x14ac:dyDescent="0.2">
      <c r="A76" s="166"/>
      <c r="B76" s="167"/>
      <c r="C76" s="168"/>
      <c r="D76" s="169"/>
      <c r="E76" s="168"/>
      <c r="F76" s="170"/>
      <c r="G76" s="171"/>
      <c r="H76" s="173">
        <f t="shared" si="1"/>
        <v>0</v>
      </c>
    </row>
    <row r="77" spans="1:8" ht="18" x14ac:dyDescent="0.2">
      <c r="A77" s="166"/>
      <c r="B77" s="167"/>
      <c r="C77" s="168"/>
      <c r="D77" s="169"/>
      <c r="E77" s="168"/>
      <c r="F77" s="170"/>
      <c r="G77" s="171"/>
      <c r="H77" s="173">
        <f t="shared" si="1"/>
        <v>0</v>
      </c>
    </row>
    <row r="78" spans="1:8" ht="18" x14ac:dyDescent="0.2">
      <c r="A78" s="166"/>
      <c r="B78" s="167"/>
      <c r="C78" s="168"/>
      <c r="D78" s="169"/>
      <c r="E78" s="168"/>
      <c r="F78" s="170"/>
      <c r="G78" s="171"/>
      <c r="H78" s="173">
        <f t="shared" si="1"/>
        <v>0</v>
      </c>
    </row>
    <row r="79" spans="1:8" ht="18" x14ac:dyDescent="0.2">
      <c r="A79" s="166"/>
      <c r="B79" s="167"/>
      <c r="C79" s="168"/>
      <c r="D79" s="169"/>
      <c r="E79" s="168"/>
      <c r="F79" s="170"/>
      <c r="G79" s="171"/>
      <c r="H79" s="173">
        <f t="shared" si="1"/>
        <v>0</v>
      </c>
    </row>
    <row r="80" spans="1:8" ht="18" x14ac:dyDescent="0.2">
      <c r="A80" s="166"/>
      <c r="B80" s="167"/>
      <c r="C80" s="168"/>
      <c r="D80" s="169"/>
      <c r="E80" s="168"/>
      <c r="F80" s="170"/>
      <c r="G80" s="171"/>
      <c r="H80" s="173">
        <f t="shared" si="1"/>
        <v>0</v>
      </c>
    </row>
    <row r="81" spans="1:8" ht="18" x14ac:dyDescent="0.2">
      <c r="A81" s="166"/>
      <c r="B81" s="167"/>
      <c r="C81" s="168"/>
      <c r="D81" s="169"/>
      <c r="E81" s="168"/>
      <c r="F81" s="170"/>
      <c r="G81" s="171"/>
      <c r="H81" s="173">
        <f t="shared" si="1"/>
        <v>0</v>
      </c>
    </row>
    <row r="82" spans="1:8" ht="18" x14ac:dyDescent="0.2">
      <c r="A82" s="166"/>
      <c r="B82" s="167"/>
      <c r="C82" s="168"/>
      <c r="D82" s="169"/>
      <c r="E82" s="168"/>
      <c r="F82" s="170"/>
      <c r="G82" s="171"/>
      <c r="H82" s="173">
        <f t="shared" si="1"/>
        <v>0</v>
      </c>
    </row>
    <row r="83" spans="1:8" ht="18" x14ac:dyDescent="0.2">
      <c r="A83" s="166"/>
      <c r="B83" s="167"/>
      <c r="C83" s="168"/>
      <c r="D83" s="169"/>
      <c r="E83" s="168"/>
      <c r="F83" s="170"/>
      <c r="G83" s="171"/>
      <c r="H83" s="173">
        <f t="shared" si="1"/>
        <v>0</v>
      </c>
    </row>
    <row r="84" spans="1:8" ht="18" x14ac:dyDescent="0.2">
      <c r="A84" s="166"/>
      <c r="B84" s="167"/>
      <c r="C84" s="168"/>
      <c r="D84" s="169"/>
      <c r="E84" s="174"/>
      <c r="F84" s="170"/>
      <c r="G84" s="171"/>
      <c r="H84" s="173">
        <f t="shared" si="1"/>
        <v>0</v>
      </c>
    </row>
    <row r="85" spans="1:8" ht="18" x14ac:dyDescent="0.2">
      <c r="A85" s="166"/>
      <c r="B85" s="167"/>
      <c r="C85" s="168"/>
      <c r="D85" s="169"/>
      <c r="E85" s="174"/>
      <c r="F85" s="170"/>
      <c r="G85" s="171"/>
      <c r="H85" s="173">
        <f t="shared" si="1"/>
        <v>0</v>
      </c>
    </row>
    <row r="86" spans="1:8" ht="18" x14ac:dyDescent="0.2">
      <c r="A86" s="166"/>
      <c r="B86" s="167"/>
      <c r="C86" s="168"/>
      <c r="D86" s="169"/>
      <c r="E86" s="174"/>
      <c r="F86" s="170"/>
      <c r="G86" s="171"/>
      <c r="H86" s="173">
        <f t="shared" si="1"/>
        <v>0</v>
      </c>
    </row>
    <row r="87" spans="1:8" ht="18" x14ac:dyDescent="0.2">
      <c r="A87" s="166"/>
      <c r="B87" s="167"/>
      <c r="C87" s="168"/>
      <c r="D87" s="169"/>
      <c r="E87" s="174"/>
      <c r="F87" s="170"/>
      <c r="G87" s="171"/>
      <c r="H87" s="173">
        <f t="shared" si="1"/>
        <v>0</v>
      </c>
    </row>
    <row r="88" spans="1:8" ht="18" x14ac:dyDescent="0.2">
      <c r="A88" s="166"/>
      <c r="B88" s="167"/>
      <c r="C88" s="168"/>
      <c r="D88" s="169"/>
      <c r="E88" s="174"/>
      <c r="F88" s="170"/>
      <c r="G88" s="171"/>
      <c r="H88" s="173">
        <f t="shared" si="1"/>
        <v>0</v>
      </c>
    </row>
    <row r="89" spans="1:8" ht="18" x14ac:dyDescent="0.2">
      <c r="A89" s="166"/>
      <c r="B89" s="167"/>
      <c r="C89" s="168"/>
      <c r="D89" s="169"/>
      <c r="E89" s="174"/>
      <c r="F89" s="170"/>
      <c r="G89" s="171"/>
      <c r="H89" s="173">
        <f t="shared" si="1"/>
        <v>0</v>
      </c>
    </row>
    <row r="90" spans="1:8" ht="18" x14ac:dyDescent="0.2">
      <c r="A90" s="166"/>
      <c r="B90" s="167"/>
      <c r="C90" s="168"/>
      <c r="D90" s="169"/>
      <c r="E90" s="174"/>
      <c r="F90" s="170"/>
      <c r="G90" s="171"/>
      <c r="H90" s="173">
        <f t="shared" si="1"/>
        <v>0</v>
      </c>
    </row>
    <row r="91" spans="1:8" ht="18" x14ac:dyDescent="0.2">
      <c r="A91" s="166"/>
      <c r="B91" s="167"/>
      <c r="C91" s="168"/>
      <c r="D91" s="169"/>
      <c r="E91" s="174"/>
      <c r="F91" s="170"/>
      <c r="G91" s="171"/>
      <c r="H91" s="173">
        <f t="shared" si="1"/>
        <v>0</v>
      </c>
    </row>
    <row r="92" spans="1:8" ht="18" x14ac:dyDescent="0.2">
      <c r="A92" s="166"/>
      <c r="B92" s="167"/>
      <c r="C92" s="168"/>
      <c r="D92" s="169"/>
      <c r="E92" s="174"/>
      <c r="F92" s="170"/>
      <c r="G92" s="171"/>
      <c r="H92" s="173">
        <f t="shared" si="1"/>
        <v>0</v>
      </c>
    </row>
    <row r="93" spans="1:8" ht="18" x14ac:dyDescent="0.2">
      <c r="A93" s="166"/>
      <c r="B93" s="167"/>
      <c r="C93" s="168"/>
      <c r="D93" s="169"/>
      <c r="E93" s="174"/>
      <c r="F93" s="170"/>
      <c r="G93" s="171"/>
      <c r="H93" s="173">
        <f t="shared" si="1"/>
        <v>0</v>
      </c>
    </row>
    <row r="94" spans="1:8" ht="18" x14ac:dyDescent="0.2">
      <c r="A94" s="166"/>
      <c r="B94" s="167"/>
      <c r="C94" s="168"/>
      <c r="D94" s="169"/>
      <c r="E94" s="174"/>
      <c r="F94" s="170"/>
      <c r="G94" s="171"/>
      <c r="H94" s="173"/>
    </row>
    <row r="95" spans="1:8" ht="18" x14ac:dyDescent="0.2">
      <c r="A95" s="166"/>
      <c r="B95" s="167"/>
      <c r="C95" s="168"/>
      <c r="D95" s="169"/>
      <c r="E95" s="174"/>
      <c r="F95" s="170"/>
      <c r="G95" s="171"/>
      <c r="H95" s="173"/>
    </row>
    <row r="96" spans="1:8" ht="18" x14ac:dyDescent="0.2">
      <c r="A96" s="131"/>
      <c r="B96" s="132"/>
      <c r="C96" s="134"/>
      <c r="D96" s="151"/>
      <c r="E96" s="175"/>
      <c r="F96" s="135">
        <f>SUM(F5:F75)</f>
        <v>0</v>
      </c>
      <c r="G96" s="176">
        <f>SUM(G4:G93)</f>
        <v>0</v>
      </c>
      <c r="H96" s="135">
        <f>SUM(H5:H83)</f>
        <v>0</v>
      </c>
    </row>
    <row r="97" spans="1:8" ht="18" x14ac:dyDescent="0.2">
      <c r="A97" s="117"/>
      <c r="B97" s="117"/>
      <c r="C97" s="117"/>
      <c r="D97" s="117"/>
      <c r="E97" s="177" t="s">
        <v>288</v>
      </c>
      <c r="F97" s="178">
        <v>98467.02</v>
      </c>
      <c r="G97" s="117"/>
      <c r="H97" s="117"/>
    </row>
    <row r="98" spans="1:8" ht="18" x14ac:dyDescent="0.2">
      <c r="A98" s="117"/>
      <c r="B98" s="117"/>
      <c r="C98" s="117"/>
      <c r="D98" s="117"/>
      <c r="E98" s="177" t="s">
        <v>270</v>
      </c>
      <c r="F98" s="178">
        <f>F97-F96</f>
        <v>98467.02</v>
      </c>
      <c r="G98" s="117"/>
      <c r="H98" s="117"/>
    </row>
    <row r="99" spans="1:8" x14ac:dyDescent="0.2">
      <c r="A99" s="117"/>
      <c r="B99" s="117"/>
      <c r="C99" s="117"/>
      <c r="D99" s="117"/>
      <c r="E99" s="117"/>
      <c r="F99" s="117"/>
      <c r="G99" s="117"/>
      <c r="H99" s="117"/>
    </row>
    <row r="100" spans="1:8" x14ac:dyDescent="0.2">
      <c r="A100" s="117"/>
      <c r="B100" s="117"/>
      <c r="C100" s="117"/>
      <c r="D100" s="117"/>
      <c r="E100" s="117"/>
      <c r="F100" s="117"/>
      <c r="G100" s="117"/>
      <c r="H100" s="117"/>
    </row>
    <row r="101" spans="1:8" x14ac:dyDescent="0.2">
      <c r="A101" s="117"/>
      <c r="B101" s="117"/>
      <c r="C101" s="117"/>
      <c r="D101" s="117"/>
      <c r="E101" s="117"/>
      <c r="F101" s="117"/>
      <c r="G101" s="117"/>
      <c r="H101" s="117"/>
    </row>
    <row r="102" spans="1:8" x14ac:dyDescent="0.2">
      <c r="A102" s="117"/>
      <c r="B102" s="117"/>
      <c r="C102" s="117"/>
      <c r="D102" s="117"/>
      <c r="E102" s="117"/>
      <c r="F102" s="117"/>
      <c r="G102" s="117"/>
      <c r="H102" s="117"/>
    </row>
    <row r="103" spans="1:8" x14ac:dyDescent="0.2">
      <c r="A103" s="117"/>
      <c r="B103" s="117"/>
      <c r="C103" s="117"/>
      <c r="D103" s="117"/>
      <c r="E103" s="117"/>
      <c r="F103" s="117"/>
      <c r="G103" s="117"/>
      <c r="H103" s="117"/>
    </row>
    <row r="104" spans="1:8" x14ac:dyDescent="0.2">
      <c r="A104" s="117"/>
      <c r="B104" s="117"/>
      <c r="C104" s="117"/>
      <c r="D104" s="117"/>
      <c r="E104" s="117"/>
      <c r="F104" s="117"/>
      <c r="G104" s="117"/>
      <c r="H104" s="117"/>
    </row>
    <row r="105" spans="1:8" x14ac:dyDescent="0.2">
      <c r="A105" s="117"/>
      <c r="B105" s="117"/>
      <c r="C105" s="117"/>
      <c r="D105" s="117"/>
      <c r="E105" s="117"/>
      <c r="F105" s="117"/>
      <c r="G105" s="117"/>
      <c r="H105" s="117"/>
    </row>
  </sheetData>
  <mergeCells count="1"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ASUCM 2017-18</vt:lpstr>
      <vt:lpstr>Club allocations</vt:lpstr>
      <vt:lpstr>Early events</vt:lpstr>
      <vt:lpstr>Senate Bills</vt:lpstr>
      <vt:lpstr>ICC Bills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2017-04-06T05:54:45Z</cp:lastPrinted>
  <dcterms:created xsi:type="dcterms:W3CDTF">2017-02-09T19:21:54Z</dcterms:created>
  <dcterms:modified xsi:type="dcterms:W3CDTF">2017-08-30T22:34:20Z</dcterms:modified>
</cp:coreProperties>
</file>